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DAVD\Downloads\"/>
    </mc:Choice>
  </mc:AlternateContent>
  <xr:revisionPtr revIDLastSave="0" documentId="13_ncr:1_{BDCE7A5F-2AAB-488B-B193-4D56B44528B4}" xr6:coauthVersionLast="47" xr6:coauthVersionMax="47" xr10:uidLastSave="{00000000-0000-0000-0000-000000000000}"/>
  <bookViews>
    <workbookView xWindow="-108" yWindow="-108" windowWidth="23256" windowHeight="12456" tabRatio="609" firstSheet="2" activeTab="7" xr2:uid="{00000000-000D-0000-FFFF-FFFF00000000}"/>
  </bookViews>
  <sheets>
    <sheet name="Listas" sheetId="15" state="hidden" r:id="rId1"/>
    <sheet name="Ayudas diligenciamiento" sheetId="16" r:id="rId2"/>
    <sheet name="Inventario" sheetId="32" r:id="rId3"/>
    <sheet name="Fórmula" sheetId="17" state="hidden" r:id="rId4"/>
    <sheet name="Riesgos de Corrupción" sheetId="38" state="hidden" r:id="rId5"/>
    <sheet name="Planeación y D Estratégico" sheetId="11" r:id="rId6"/>
    <sheet name="G. Comunicaciones" sheetId="44" r:id="rId7"/>
    <sheet name="Explotación JSA AP" sheetId="40" r:id="rId8"/>
    <sheet name="Explotación JSA Loterías" sheetId="41" r:id="rId9"/>
    <sheet name="Recaudo" sheetId="46" r:id="rId10"/>
    <sheet name="Control, Ins y Fisca" sheetId="39" r:id="rId11"/>
    <sheet name="Atención al cliente" sheetId="25" r:id="rId12"/>
    <sheet name="G TH" sheetId="26" r:id="rId13"/>
    <sheet name="G. Financiera" sheetId="45" r:id="rId14"/>
    <sheet name="Gestión ByS" sheetId="27" r:id="rId15"/>
    <sheet name="G. Documental" sheetId="47" r:id="rId16"/>
    <sheet name="G. TIC" sheetId="29" r:id="rId17"/>
    <sheet name="G Jurídica" sheetId="42" r:id="rId18"/>
    <sheet name="Evaluación Independiente G" sheetId="35" r:id="rId19"/>
    <sheet name="Control Disciplinario Interno" sheetId="34" r:id="rId20"/>
    <sheet name="Hoja1" sheetId="33"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19" hidden="1">'Control Disciplinario Interno'!$A$1:$BU$5</definedName>
    <definedName name="_xlnm._FilterDatabase" localSheetId="7" hidden="1">'Explotación JSA AP'!$3:$14</definedName>
    <definedName name="_xlnm._FilterDatabase" localSheetId="8" hidden="1">'Explotación JSA Loterías'!$A$1:$BL$17</definedName>
    <definedName name="_xlnm._FilterDatabase" localSheetId="17" hidden="1">'G Jurídica'!$A$1:$BL$13</definedName>
    <definedName name="_xlnm._FilterDatabase" localSheetId="12" hidden="1">'G TH'!$A$3:$BV$22</definedName>
    <definedName name="_xlnm._FilterDatabase" localSheetId="2" hidden="1">Inventario!$B$3:$I$38</definedName>
    <definedName name="_xlnm._FilterDatabase" localSheetId="5" hidden="1">'Planeación y D Estratégico'!$A$1:$BU$15</definedName>
    <definedName name="_xlnm._FilterDatabase" localSheetId="9" hidden="1">Recaudo!$A$3:$XFC$3</definedName>
    <definedName name="_xlnm._FilterDatabase" localSheetId="4"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1" i="47" l="1"/>
  <c r="AI11" i="47" s="1"/>
  <c r="AF11" i="47"/>
  <c r="AI10" i="47"/>
  <c r="AH10" i="47"/>
  <c r="AF10" i="47"/>
  <c r="AW9" i="47"/>
  <c r="AH9" i="47"/>
  <c r="AF9" i="47"/>
  <c r="AI9" i="47" s="1"/>
  <c r="AU9" i="47" s="1"/>
  <c r="AA9" i="47"/>
  <c r="U9" i="47"/>
  <c r="X9" i="47" s="1"/>
  <c r="R9" i="47"/>
  <c r="P9" i="47"/>
  <c r="N9" i="47"/>
  <c r="L9" i="47"/>
  <c r="V9" i="47" s="1"/>
  <c r="AV9" i="47" l="1"/>
  <c r="AV10" i="47" l="1"/>
  <c r="AU10" i="47"/>
  <c r="AV11" i="47" l="1"/>
  <c r="AU11" i="47"/>
  <c r="L4" i="47" l="1"/>
  <c r="N4" i="47"/>
  <c r="U4" i="47" s="1"/>
  <c r="P4" i="47"/>
  <c r="R4" i="47"/>
  <c r="V4" i="47"/>
  <c r="X4" i="47"/>
  <c r="AA4" i="47"/>
  <c r="AV4" i="47" s="1"/>
  <c r="AF4" i="47"/>
  <c r="AH4" i="47"/>
  <c r="AI4" i="47" s="1"/>
  <c r="AU4" i="47" s="1"/>
  <c r="AF5" i="47"/>
  <c r="AH5" i="47"/>
  <c r="AI5" i="47" s="1"/>
  <c r="L6" i="47"/>
  <c r="N6" i="47"/>
  <c r="P6" i="47"/>
  <c r="R6" i="47"/>
  <c r="U6" i="47"/>
  <c r="V6" i="47"/>
  <c r="X6" i="47"/>
  <c r="AA6" i="47"/>
  <c r="AF6" i="47"/>
  <c r="AH6" i="47"/>
  <c r="AI6" i="47"/>
  <c r="AU6" i="47"/>
  <c r="AV6" i="47"/>
  <c r="AU7" i="47" s="1"/>
  <c r="AW6" i="47"/>
  <c r="AF8" i="47"/>
  <c r="AH8" i="47"/>
  <c r="AI8" i="47"/>
  <c r="AU8" i="47"/>
  <c r="AV8" i="47"/>
  <c r="AW8" i="47"/>
  <c r="AU5" i="47" l="1"/>
  <c r="AV5" i="47"/>
  <c r="AW4" i="47" s="1"/>
  <c r="AH16" i="40"/>
  <c r="AI16" i="40" s="1"/>
  <c r="AF16" i="40"/>
  <c r="AH15" i="40"/>
  <c r="AF15" i="40"/>
  <c r="R15" i="40"/>
  <c r="N15" i="40"/>
  <c r="L15" i="40"/>
  <c r="V15" i="40" s="1"/>
  <c r="Y15" i="46"/>
  <c r="L4" i="46"/>
  <c r="N4" i="46"/>
  <c r="P4" i="46"/>
  <c r="R4" i="46"/>
  <c r="V4" i="46"/>
  <c r="AF4" i="46"/>
  <c r="AH4" i="46"/>
  <c r="AI4" i="46"/>
  <c r="BI4" i="46"/>
  <c r="AF5" i="46"/>
  <c r="AH5" i="46"/>
  <c r="AI5" i="46" s="1"/>
  <c r="AF6" i="46"/>
  <c r="AH6" i="46"/>
  <c r="AF7" i="46"/>
  <c r="AH7" i="46"/>
  <c r="AI7" i="46" s="1"/>
  <c r="BI7" i="46"/>
  <c r="BI9" i="46" s="1"/>
  <c r="L8" i="46"/>
  <c r="N8" i="46"/>
  <c r="P8" i="46"/>
  <c r="R8" i="46"/>
  <c r="V8" i="46"/>
  <c r="AF8" i="46"/>
  <c r="AH8" i="46"/>
  <c r="BD8" i="46"/>
  <c r="BI8" i="46"/>
  <c r="AF9" i="46"/>
  <c r="AH9" i="46"/>
  <c r="BF9" i="46"/>
  <c r="L10" i="46"/>
  <c r="V10" i="46" s="1"/>
  <c r="N10" i="46"/>
  <c r="P10" i="46"/>
  <c r="R10" i="46"/>
  <c r="AF10" i="46"/>
  <c r="AH10" i="46"/>
  <c r="BA10" i="46"/>
  <c r="BD10" i="46"/>
  <c r="AF11" i="46"/>
  <c r="AH11" i="46"/>
  <c r="BA11" i="46"/>
  <c r="BD11" i="46"/>
  <c r="AF12" i="46"/>
  <c r="AH12" i="46"/>
  <c r="AI12" i="46" s="1"/>
  <c r="L13" i="46"/>
  <c r="V13" i="46" s="1"/>
  <c r="N13" i="46"/>
  <c r="P13" i="46"/>
  <c r="R13" i="46"/>
  <c r="AF13" i="46"/>
  <c r="AH13" i="46"/>
  <c r="AI13" i="46" s="1"/>
  <c r="AF14" i="46"/>
  <c r="AH14" i="46"/>
  <c r="AI14" i="46" s="1"/>
  <c r="L15" i="46"/>
  <c r="V15" i="46" s="1"/>
  <c r="W15" i="46" s="1"/>
  <c r="N15" i="46"/>
  <c r="P15" i="46"/>
  <c r="R15" i="46"/>
  <c r="U15" i="46"/>
  <c r="AA15" i="46"/>
  <c r="AF15" i="46"/>
  <c r="AH15" i="46"/>
  <c r="AI15" i="46"/>
  <c r="AU15" i="46"/>
  <c r="AW15" i="46"/>
  <c r="AI15" i="40" l="1"/>
  <c r="U15" i="40"/>
  <c r="Y15" i="40" s="1"/>
  <c r="W15" i="40"/>
  <c r="W13" i="46"/>
  <c r="W10" i="46"/>
  <c r="W8" i="46"/>
  <c r="W4" i="46"/>
  <c r="AV15" i="46"/>
  <c r="U13" i="46"/>
  <c r="X13" i="46" s="1"/>
  <c r="AI11" i="46"/>
  <c r="AI10" i="46"/>
  <c r="U10" i="46"/>
  <c r="X10" i="46" s="1"/>
  <c r="AI9" i="46"/>
  <c r="AI8" i="46"/>
  <c r="U8" i="46"/>
  <c r="X8" i="46" s="1"/>
  <c r="AI6" i="46"/>
  <c r="U4" i="46"/>
  <c r="X4" i="46" s="1"/>
  <c r="Z15" i="40" l="1"/>
  <c r="AA15" i="40" s="1"/>
  <c r="AU15" i="40" s="1"/>
  <c r="AV15" i="40" s="1"/>
  <c r="Y4" i="46"/>
  <c r="Z4" i="46"/>
  <c r="AA4" i="46" s="1"/>
  <c r="Y8" i="46"/>
  <c r="Z8" i="46"/>
  <c r="AA8" i="46" s="1"/>
  <c r="Y10" i="46"/>
  <c r="Z10" i="46"/>
  <c r="AA10" i="46" s="1"/>
  <c r="AU10" i="46" s="1"/>
  <c r="Y13" i="46"/>
  <c r="Z13" i="46"/>
  <c r="AA13" i="46" s="1"/>
  <c r="AU13" i="46"/>
  <c r="AV13" i="46"/>
  <c r="AU4" i="46"/>
  <c r="AV4" i="46" s="1"/>
  <c r="AV10" i="46"/>
  <c r="AU8" i="46"/>
  <c r="AV8" i="46"/>
  <c r="AU16" i="40" l="1"/>
  <c r="AV16" i="40" s="1"/>
  <c r="AW15" i="40" s="1"/>
  <c r="AU5" i="46"/>
  <c r="AV5" i="46"/>
  <c r="AU9" i="46"/>
  <c r="AV9" i="46" s="1"/>
  <c r="AW8" i="46" s="1"/>
  <c r="AU14" i="46"/>
  <c r="AV14" i="46" s="1"/>
  <c r="AW13" i="46" s="1"/>
  <c r="AU11" i="46"/>
  <c r="AV11" i="46"/>
  <c r="AU12" i="46" l="1"/>
  <c r="AV12" i="46"/>
  <c r="AW10" i="46" s="1"/>
  <c r="AU6" i="46"/>
  <c r="AV6" i="46"/>
  <c r="AU7" i="46" l="1"/>
  <c r="AV7" i="46" s="1"/>
  <c r="AW4" i="46" s="1"/>
  <c r="L4" i="45" l="1"/>
  <c r="V4" i="45" s="1"/>
  <c r="N4" i="45"/>
  <c r="P4" i="45"/>
  <c r="R4" i="45"/>
  <c r="AF4" i="45"/>
  <c r="AH4" i="45"/>
  <c r="AI4" i="45" s="1"/>
  <c r="BA4" i="45"/>
  <c r="BD4" i="45"/>
  <c r="AF5" i="45"/>
  <c r="AH5" i="45"/>
  <c r="AI5" i="45" s="1"/>
  <c r="BD5" i="45"/>
  <c r="AF6" i="45"/>
  <c r="AH6" i="45"/>
  <c r="AI6" i="45"/>
  <c r="BA6" i="45"/>
  <c r="BD6" i="45"/>
  <c r="L7" i="45"/>
  <c r="V7" i="45" s="1"/>
  <c r="N7" i="45"/>
  <c r="P7" i="45"/>
  <c r="R7" i="45"/>
  <c r="Y7" i="45"/>
  <c r="AF7" i="45"/>
  <c r="AH7" i="45"/>
  <c r="AI7" i="45" s="1"/>
  <c r="AW7" i="45"/>
  <c r="AF8" i="45"/>
  <c r="AH8" i="45"/>
  <c r="AI8" i="45"/>
  <c r="AF9" i="45"/>
  <c r="AH9" i="45"/>
  <c r="AI9" i="45"/>
  <c r="AJ9" i="45"/>
  <c r="AK9" i="45"/>
  <c r="AR9" i="45"/>
  <c r="AR12" i="45" s="1"/>
  <c r="AT9" i="45"/>
  <c r="AT12" i="45" s="1"/>
  <c r="L10" i="45"/>
  <c r="N10" i="45"/>
  <c r="P10" i="45"/>
  <c r="R10" i="45"/>
  <c r="V10" i="45"/>
  <c r="W10" i="45" s="1"/>
  <c r="AF10" i="45"/>
  <c r="AH10" i="45"/>
  <c r="AI10" i="45"/>
  <c r="AF11" i="45"/>
  <c r="AH11" i="45"/>
  <c r="AI11" i="45" s="1"/>
  <c r="AF12" i="45"/>
  <c r="AH12" i="45"/>
  <c r="AJ12" i="45"/>
  <c r="AK12" i="45"/>
  <c r="L13" i="45"/>
  <c r="N13" i="45"/>
  <c r="P13" i="45"/>
  <c r="R13" i="45"/>
  <c r="V13" i="45"/>
  <c r="W13" i="45"/>
  <c r="AF13" i="45"/>
  <c r="AH13" i="45"/>
  <c r="AI13" i="45"/>
  <c r="AJ13" i="45"/>
  <c r="AK13" i="45"/>
  <c r="AR13" i="45"/>
  <c r="AT13" i="45"/>
  <c r="AW13" i="45"/>
  <c r="AF14" i="45"/>
  <c r="AH14" i="45"/>
  <c r="AI14" i="45" s="1"/>
  <c r="AJ14" i="45"/>
  <c r="AK14" i="45"/>
  <c r="AR14" i="45"/>
  <c r="AT14" i="45"/>
  <c r="U13" i="45" l="1"/>
  <c r="X13" i="45" s="1"/>
  <c r="U10" i="45"/>
  <c r="X10" i="45" s="1"/>
  <c r="Y10" i="45" s="1"/>
  <c r="U7" i="45"/>
  <c r="U4" i="45"/>
  <c r="X4" i="45" s="1"/>
  <c r="Y4" i="45" s="1"/>
  <c r="Z7" i="45"/>
  <c r="AA7" i="45" s="1"/>
  <c r="W7" i="45"/>
  <c r="Z4" i="45"/>
  <c r="AA4" i="45" s="1"/>
  <c r="W4" i="45"/>
  <c r="Z10" i="45"/>
  <c r="AA10" i="45" s="1"/>
  <c r="Y13" i="45" l="1"/>
  <c r="Z13" i="45"/>
  <c r="AA13" i="45" s="1"/>
  <c r="AU13" i="45" s="1"/>
  <c r="AV13" i="45" s="1"/>
  <c r="AU14" i="45" s="1"/>
  <c r="AV14" i="45" s="1"/>
  <c r="AU10" i="45"/>
  <c r="AV10" i="45" s="1"/>
  <c r="AU4" i="45"/>
  <c r="AV4" i="45" s="1"/>
  <c r="AU7" i="45"/>
  <c r="AV7" i="45" s="1"/>
  <c r="AU8" i="45" l="1"/>
  <c r="AV8" i="45" s="1"/>
  <c r="AU5" i="45"/>
  <c r="AV5" i="45"/>
  <c r="AU11" i="45"/>
  <c r="AV11" i="45" s="1"/>
  <c r="AU12" i="45" l="1"/>
  <c r="AV12" i="45" s="1"/>
  <c r="AW10" i="45" s="1"/>
  <c r="AU9" i="45"/>
  <c r="AV9" i="45"/>
  <c r="AU6" i="45"/>
  <c r="AV6" i="45" s="1"/>
  <c r="AW4" i="45" s="1"/>
  <c r="BX5" i="40" l="1"/>
  <c r="L4" i="44"/>
  <c r="N4" i="44"/>
  <c r="P4" i="44"/>
  <c r="R4" i="44"/>
  <c r="V4" i="44"/>
  <c r="W4" i="44"/>
  <c r="X4" i="44"/>
  <c r="AG4" i="44"/>
  <c r="AI4" i="44"/>
  <c r="AJ4" i="44"/>
  <c r="AG5" i="44"/>
  <c r="AI5" i="44"/>
  <c r="AJ5" i="44" s="1"/>
  <c r="BE5" i="44"/>
  <c r="AG6" i="44"/>
  <c r="AI6" i="44"/>
  <c r="AJ6" i="44" s="1"/>
  <c r="BB6" i="44"/>
  <c r="BE6" i="44"/>
  <c r="AG7" i="44"/>
  <c r="AI7" i="44"/>
  <c r="N8" i="44"/>
  <c r="P8" i="44"/>
  <c r="R8" i="44"/>
  <c r="V8" i="44"/>
  <c r="X8" i="44" s="1"/>
  <c r="N11" i="44"/>
  <c r="P11" i="44"/>
  <c r="R11" i="44"/>
  <c r="X11" i="44"/>
  <c r="Z11" i="44"/>
  <c r="AA11" i="44"/>
  <c r="AB11" i="44" s="1"/>
  <c r="U11" i="44" l="1"/>
  <c r="U8" i="44"/>
  <c r="Y8" i="44" s="1"/>
  <c r="Z8" i="44" s="1"/>
  <c r="AJ7" i="44"/>
  <c r="U4" i="44"/>
  <c r="Y4" i="44" s="1"/>
  <c r="Z4" i="44" s="1"/>
  <c r="AA4" i="44"/>
  <c r="AB4" i="44" s="1"/>
  <c r="AA8" i="44"/>
  <c r="AB8" i="44" s="1"/>
  <c r="AV4" i="44" l="1"/>
  <c r="AW4" i="44" s="1"/>
  <c r="AV5" i="44" l="1"/>
  <c r="AW5" i="44" s="1"/>
  <c r="AV6" i="44" l="1"/>
  <c r="AW6" i="44" s="1"/>
  <c r="AV7" i="44" l="1"/>
  <c r="AW7" i="44" s="1"/>
  <c r="AX4" i="44" s="1"/>
  <c r="L4" i="42" l="1"/>
  <c r="V4" i="42" s="1"/>
  <c r="N4" i="42"/>
  <c r="P4" i="42"/>
  <c r="R4" i="42"/>
  <c r="AA4" i="42"/>
  <c r="AF4" i="42"/>
  <c r="AH4" i="42"/>
  <c r="AI4" i="42" s="1"/>
  <c r="AU4" i="42" s="1"/>
  <c r="AF5" i="42"/>
  <c r="AH5" i="42"/>
  <c r="AF6" i="42"/>
  <c r="AH6" i="42"/>
  <c r="AI6" i="42" s="1"/>
  <c r="L8" i="42"/>
  <c r="N8" i="42"/>
  <c r="P8" i="42"/>
  <c r="R8" i="42"/>
  <c r="V8" i="42"/>
  <c r="AA8" i="42"/>
  <c r="AF8" i="42"/>
  <c r="AH8" i="42"/>
  <c r="AI8" i="42" s="1"/>
  <c r="AU8" i="42" s="1"/>
  <c r="AF9" i="42"/>
  <c r="AH9" i="42"/>
  <c r="L10" i="42"/>
  <c r="V10" i="42" s="1"/>
  <c r="N10" i="42"/>
  <c r="P10" i="42"/>
  <c r="R10" i="42"/>
  <c r="AA10" i="42"/>
  <c r="AF10" i="42"/>
  <c r="AH10" i="42"/>
  <c r="AI10" i="42"/>
  <c r="AU10" i="42"/>
  <c r="AF11" i="42"/>
  <c r="AH11" i="42"/>
  <c r="AI11" i="42" s="1"/>
  <c r="L12" i="42"/>
  <c r="V12" i="42" s="1"/>
  <c r="N12" i="42"/>
  <c r="P12" i="42"/>
  <c r="R12" i="42"/>
  <c r="AA12" i="42"/>
  <c r="AF12" i="42"/>
  <c r="AH12" i="42"/>
  <c r="AI12" i="42" s="1"/>
  <c r="AU12" i="42" s="1"/>
  <c r="AW12" i="42"/>
  <c r="AF13" i="42"/>
  <c r="AH13" i="42"/>
  <c r="AI13" i="42" s="1"/>
  <c r="AV10" i="42" l="1"/>
  <c r="U10" i="42"/>
  <c r="X10" i="42" s="1"/>
  <c r="U8" i="42"/>
  <c r="X8" i="42" s="1"/>
  <c r="U12" i="42"/>
  <c r="X12" i="42" s="1"/>
  <c r="AV4" i="42"/>
  <c r="AI5" i="42"/>
  <c r="U4" i="42"/>
  <c r="X4" i="42" s="1"/>
  <c r="AI9" i="42"/>
  <c r="AV8" i="42"/>
  <c r="AV12" i="42"/>
  <c r="AU11" i="42"/>
  <c r="AV11" i="42" s="1"/>
  <c r="AW10" i="42" s="1"/>
  <c r="AU5" i="42" l="1"/>
  <c r="AV5" i="42" s="1"/>
  <c r="AU6" i="42"/>
  <c r="AV6" i="42" s="1"/>
  <c r="AW4" i="42" s="1"/>
  <c r="AU13" i="42"/>
  <c r="AV13" i="42" s="1"/>
  <c r="AU9" i="42"/>
  <c r="AV9" i="42" s="1"/>
  <c r="AW8" i="42" s="1"/>
  <c r="L4" i="41" l="1"/>
  <c r="V4" i="41" s="1"/>
  <c r="W4" i="41" s="1"/>
  <c r="N4" i="41"/>
  <c r="P4" i="41"/>
  <c r="R4" i="41"/>
  <c r="Y4" i="41"/>
  <c r="AA4" i="41"/>
  <c r="AF4" i="41"/>
  <c r="AH4" i="41"/>
  <c r="AI4" i="41" s="1"/>
  <c r="AW4" i="41"/>
  <c r="AF5" i="41"/>
  <c r="AH5" i="41"/>
  <c r="AI5" i="41"/>
  <c r="N6" i="41"/>
  <c r="P6" i="41"/>
  <c r="R6" i="41"/>
  <c r="U6" i="41"/>
  <c r="X6" i="41" s="1"/>
  <c r="Y6" i="41" s="1"/>
  <c r="V6" i="41"/>
  <c r="Z6" i="41" s="1"/>
  <c r="AA6" i="41" s="1"/>
  <c r="W6" i="41"/>
  <c r="AF6" i="41"/>
  <c r="AH6" i="41"/>
  <c r="AI6" i="41" s="1"/>
  <c r="AF7" i="41"/>
  <c r="AH7" i="41"/>
  <c r="AI7" i="41" s="1"/>
  <c r="AF8" i="41"/>
  <c r="AH8" i="41"/>
  <c r="AI8" i="41" s="1"/>
  <c r="AF9" i="41"/>
  <c r="AH9" i="41"/>
  <c r="AI9" i="41" s="1"/>
  <c r="AF10" i="41"/>
  <c r="AH10" i="41"/>
  <c r="AI10" i="41"/>
  <c r="AF11" i="41"/>
  <c r="AH11" i="41"/>
  <c r="AI11" i="41" s="1"/>
  <c r="L12" i="41"/>
  <c r="N12" i="41"/>
  <c r="P12" i="41"/>
  <c r="R12" i="41"/>
  <c r="U12" i="41" s="1"/>
  <c r="X12" i="41" s="1"/>
  <c r="Y12" i="41" s="1"/>
  <c r="V12" i="41"/>
  <c r="W12" i="41" s="1"/>
  <c r="AF12" i="41"/>
  <c r="AH12" i="41"/>
  <c r="AI12" i="41"/>
  <c r="AF13" i="41"/>
  <c r="AH13" i="41"/>
  <c r="AI13" i="41"/>
  <c r="AF14" i="41"/>
  <c r="AH14" i="41"/>
  <c r="AI14" i="41"/>
  <c r="AF15" i="41"/>
  <c r="AH15" i="41"/>
  <c r="AI15" i="41"/>
  <c r="L16" i="41"/>
  <c r="N16" i="41"/>
  <c r="P16" i="41"/>
  <c r="R16" i="41"/>
  <c r="U16" i="41" s="1"/>
  <c r="X16" i="41" s="1"/>
  <c r="Y16" i="41" s="1"/>
  <c r="V16" i="41"/>
  <c r="W16" i="41" s="1"/>
  <c r="AF16" i="41"/>
  <c r="AH16" i="41"/>
  <c r="AI16" i="41"/>
  <c r="AF17" i="41"/>
  <c r="AH17" i="41"/>
  <c r="AI17" i="41"/>
  <c r="N18" i="41"/>
  <c r="P18" i="41"/>
  <c r="R18" i="41"/>
  <c r="U18" i="41" s="1"/>
  <c r="X18" i="41" s="1"/>
  <c r="Y18" i="41" s="1"/>
  <c r="V18" i="41"/>
  <c r="W18" i="41" s="1"/>
  <c r="AF18" i="41"/>
  <c r="AH18" i="41"/>
  <c r="AI18" i="41"/>
  <c r="AW18" i="41"/>
  <c r="AF19" i="41"/>
  <c r="AH19" i="41"/>
  <c r="AI19" i="41"/>
  <c r="AF20" i="41"/>
  <c r="AH20" i="41"/>
  <c r="AI20" i="41" s="1"/>
  <c r="AF21" i="41"/>
  <c r="AH21" i="41"/>
  <c r="AI21" i="41"/>
  <c r="L4" i="40"/>
  <c r="V4" i="40" s="1"/>
  <c r="Z4" i="40" s="1"/>
  <c r="AA4" i="40" s="1"/>
  <c r="N4" i="40"/>
  <c r="P4" i="40"/>
  <c r="R4" i="40"/>
  <c r="Y4" i="40"/>
  <c r="AF4" i="40"/>
  <c r="AH4" i="40"/>
  <c r="BX4" i="40"/>
  <c r="CA4" i="40"/>
  <c r="AF5" i="40"/>
  <c r="AH5" i="40"/>
  <c r="L6" i="40"/>
  <c r="V6" i="40" s="1"/>
  <c r="W6" i="40" s="1"/>
  <c r="N6" i="40"/>
  <c r="P6" i="40"/>
  <c r="R6" i="40"/>
  <c r="Y6" i="40"/>
  <c r="AA6" i="40"/>
  <c r="AF6" i="40"/>
  <c r="AH6" i="40"/>
  <c r="AI6" i="40" s="1"/>
  <c r="AW6" i="40"/>
  <c r="BX6" i="40"/>
  <c r="CA6" i="40"/>
  <c r="L7" i="40"/>
  <c r="V7" i="40" s="1"/>
  <c r="N7" i="40"/>
  <c r="P7" i="40"/>
  <c r="R7" i="40"/>
  <c r="AF7" i="40"/>
  <c r="AH7" i="40"/>
  <c r="BX7" i="40"/>
  <c r="AF8" i="40"/>
  <c r="AH8" i="40"/>
  <c r="BX8" i="40"/>
  <c r="AF9" i="40"/>
  <c r="AH9" i="40"/>
  <c r="BX9" i="40"/>
  <c r="CA9" i="40"/>
  <c r="L10" i="40"/>
  <c r="V10" i="40" s="1"/>
  <c r="N10" i="40"/>
  <c r="P10" i="40"/>
  <c r="R10" i="40"/>
  <c r="AF10" i="40"/>
  <c r="AH10" i="40"/>
  <c r="BX10" i="40"/>
  <c r="CA10" i="40"/>
  <c r="L11" i="40"/>
  <c r="V11" i="40" s="1"/>
  <c r="W11" i="40" s="1"/>
  <c r="N11" i="40"/>
  <c r="P11" i="40"/>
  <c r="R11" i="40"/>
  <c r="AF11" i="40"/>
  <c r="AH11" i="40"/>
  <c r="BX11" i="40"/>
  <c r="AF12" i="40"/>
  <c r="AH12" i="40"/>
  <c r="L13" i="40"/>
  <c r="V13" i="40" s="1"/>
  <c r="N13" i="40"/>
  <c r="P13" i="40"/>
  <c r="R13" i="40"/>
  <c r="AF13" i="40"/>
  <c r="AH13" i="40"/>
  <c r="AI13" i="40" s="1"/>
  <c r="AF14" i="40"/>
  <c r="AH14" i="40"/>
  <c r="AI7" i="40" l="1"/>
  <c r="AI4" i="40"/>
  <c r="AU4" i="40" s="1"/>
  <c r="AV4" i="40" s="1"/>
  <c r="AU6" i="40"/>
  <c r="AI10" i="40"/>
  <c r="AI9" i="40"/>
  <c r="AI8" i="40"/>
  <c r="AI14" i="40"/>
  <c r="AI12" i="40"/>
  <c r="U7" i="40"/>
  <c r="X7" i="40" s="1"/>
  <c r="Y7" i="40" s="1"/>
  <c r="U4" i="40"/>
  <c r="AU4" i="41"/>
  <c r="U4" i="41"/>
  <c r="AU6" i="41"/>
  <c r="AV6" i="41" s="1"/>
  <c r="Z16" i="41"/>
  <c r="AA16" i="41" s="1"/>
  <c r="Z12" i="41"/>
  <c r="AA12" i="41" s="1"/>
  <c r="AV4" i="41"/>
  <c r="Z18" i="41"/>
  <c r="AA18" i="41" s="1"/>
  <c r="U11" i="40"/>
  <c r="X11" i="40" s="1"/>
  <c r="Y11" i="40" s="1"/>
  <c r="AI11" i="40"/>
  <c r="U6" i="40"/>
  <c r="U13" i="40"/>
  <c r="X13" i="40" s="1"/>
  <c r="Y13" i="40" s="1"/>
  <c r="AI5" i="40"/>
  <c r="U10" i="40"/>
  <c r="X10" i="40" s="1"/>
  <c r="Y10" i="40" s="1"/>
  <c r="W10" i="40"/>
  <c r="W13" i="40"/>
  <c r="AV6" i="40"/>
  <c r="W7" i="40"/>
  <c r="W4" i="40"/>
  <c r="Z7" i="40" l="1"/>
  <c r="AA7" i="40" s="1"/>
  <c r="AU7" i="40" s="1"/>
  <c r="AV7" i="40" s="1"/>
  <c r="Z13" i="40"/>
  <c r="AA13" i="40" s="1"/>
  <c r="AU13" i="40" s="1"/>
  <c r="AV13" i="40" s="1"/>
  <c r="Z11" i="40"/>
  <c r="AA11" i="40" s="1"/>
  <c r="AU11" i="40" s="1"/>
  <c r="AU12" i="41"/>
  <c r="AV12" i="41" s="1"/>
  <c r="AU5" i="41"/>
  <c r="AV5" i="41"/>
  <c r="AU16" i="41"/>
  <c r="AV16" i="41" s="1"/>
  <c r="AU7" i="41"/>
  <c r="AV7" i="41" s="1"/>
  <c r="AU18" i="41"/>
  <c r="AV18" i="41" s="1"/>
  <c r="Z10" i="40"/>
  <c r="AA10" i="40" s="1"/>
  <c r="AU5" i="40"/>
  <c r="AV5" i="40" s="1"/>
  <c r="AW5" i="40" s="1"/>
  <c r="AW4" i="40"/>
  <c r="AV11" i="40" l="1"/>
  <c r="AW11" i="40" s="1"/>
  <c r="AU19" i="41"/>
  <c r="AV19" i="41" s="1"/>
  <c r="AU17" i="41"/>
  <c r="AV17" i="41" s="1"/>
  <c r="AW16" i="41" s="1"/>
  <c r="AU13" i="41"/>
  <c r="AV13" i="41" s="1"/>
  <c r="AU8" i="41"/>
  <c r="AV8" i="41" s="1"/>
  <c r="AU10" i="40"/>
  <c r="AV10" i="40" s="1"/>
  <c r="AW10" i="40" s="1"/>
  <c r="AU8" i="40"/>
  <c r="AV8" i="40" s="1"/>
  <c r="AU14" i="40"/>
  <c r="AV14" i="40" s="1"/>
  <c r="AW13" i="40" s="1"/>
  <c r="AU20" i="41" l="1"/>
  <c r="AV20" i="41" s="1"/>
  <c r="AU9" i="41"/>
  <c r="AV9" i="41" s="1"/>
  <c r="AU14" i="41"/>
  <c r="AV14" i="41" s="1"/>
  <c r="AU9" i="40"/>
  <c r="AV9" i="40" s="1"/>
  <c r="AW7" i="40" s="1"/>
  <c r="AU21" i="41" l="1"/>
  <c r="AV21" i="41" s="1"/>
  <c r="AU10" i="41"/>
  <c r="AV10" i="41" s="1"/>
  <c r="AU15" i="41"/>
  <c r="AV15" i="41"/>
  <c r="AW12" i="41" s="1"/>
  <c r="L4" i="39"/>
  <c r="V4" i="39" s="1"/>
  <c r="N4" i="39"/>
  <c r="P4" i="39"/>
  <c r="R4" i="39"/>
  <c r="AF4" i="39"/>
  <c r="AH4" i="39"/>
  <c r="AI4" i="39" s="1"/>
  <c r="L5" i="39"/>
  <c r="V5" i="39" s="1"/>
  <c r="N5" i="39"/>
  <c r="P5" i="39"/>
  <c r="R5" i="39"/>
  <c r="AF5" i="39"/>
  <c r="AH5" i="39"/>
  <c r="AI5" i="39" s="1"/>
  <c r="AF6" i="39"/>
  <c r="AH6" i="39"/>
  <c r="AI6" i="39" s="1"/>
  <c r="L7" i="39"/>
  <c r="N7" i="39"/>
  <c r="P7" i="39"/>
  <c r="R7" i="39"/>
  <c r="V7" i="39"/>
  <c r="W7" i="39"/>
  <c r="AF7" i="39"/>
  <c r="AH7" i="39"/>
  <c r="AI7" i="39" s="1"/>
  <c r="AF8" i="39"/>
  <c r="AH8" i="39"/>
  <c r="AI8" i="39"/>
  <c r="U7" i="39" l="1"/>
  <c r="X7" i="39" s="1"/>
  <c r="Y7" i="39" s="1"/>
  <c r="U5" i="39"/>
  <c r="X5" i="39" s="1"/>
  <c r="Y5" i="39" s="1"/>
  <c r="U4" i="39"/>
  <c r="X4" i="39" s="1"/>
  <c r="Y4" i="39" s="1"/>
  <c r="AW6" i="41"/>
  <c r="AV11" i="41"/>
  <c r="Z7" i="39"/>
  <c r="AA7" i="39" s="1"/>
  <c r="Z5" i="39"/>
  <c r="AA5" i="39" s="1"/>
  <c r="W5" i="39"/>
  <c r="Z4" i="39"/>
  <c r="AA4" i="39" s="1"/>
  <c r="W4" i="39"/>
  <c r="AU4" i="39" l="1"/>
  <c r="AV4" i="39" s="1"/>
  <c r="AU5" i="39"/>
  <c r="AV5" i="39" s="1"/>
  <c r="AU7" i="39"/>
  <c r="AV7" i="39" s="1"/>
  <c r="AW4" i="39" l="1"/>
  <c r="AU8" i="39"/>
  <c r="AV8" i="39" s="1"/>
  <c r="AW7" i="39" s="1"/>
  <c r="AU6" i="39"/>
  <c r="AV6" i="39"/>
  <c r="AW5" i="39" s="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L4" i="35"/>
  <c r="V4" i="35" s="1"/>
  <c r="N4" i="35"/>
  <c r="P4" i="35"/>
  <c r="R4" i="35"/>
  <c r="AA4" i="35"/>
  <c r="AF4" i="35"/>
  <c r="AH4" i="35"/>
  <c r="AI4" i="35" s="1"/>
  <c r="AU4" i="35" s="1"/>
  <c r="AV4" i="35" s="1"/>
  <c r="BD4" i="35"/>
  <c r="AF5" i="35"/>
  <c r="AH5" i="35"/>
  <c r="AI5" i="35" s="1"/>
  <c r="BD5" i="35"/>
  <c r="AF6" i="35"/>
  <c r="AH6" i="35"/>
  <c r="BD6" i="35"/>
  <c r="L7" i="35"/>
  <c r="V7" i="35" s="1"/>
  <c r="N7" i="35"/>
  <c r="P7" i="35"/>
  <c r="R7" i="35"/>
  <c r="AA7" i="35"/>
  <c r="AF7" i="35"/>
  <c r="AH7" i="35"/>
  <c r="AI7" i="35" s="1"/>
  <c r="AU7" i="35" s="1"/>
  <c r="AV7" i="35" s="1"/>
  <c r="BD7" i="35"/>
  <c r="AF8" i="35"/>
  <c r="AH8" i="35"/>
  <c r="AI8" i="35" s="1"/>
  <c r="BD8" i="35"/>
  <c r="L9" i="35"/>
  <c r="V9" i="35" s="1"/>
  <c r="N9" i="35"/>
  <c r="P9" i="35"/>
  <c r="R9" i="35"/>
  <c r="AA9" i="35"/>
  <c r="AF9" i="35"/>
  <c r="AH9" i="35"/>
  <c r="AI9" i="35" s="1"/>
  <c r="AU9" i="35" s="1"/>
  <c r="AF10" i="35"/>
  <c r="AH10" i="35"/>
  <c r="AI10" i="35" s="1"/>
  <c r="U9" i="35" l="1"/>
  <c r="X9" i="35" s="1"/>
  <c r="U7" i="35"/>
  <c r="X7" i="35" s="1"/>
  <c r="AI9" i="38"/>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6" i="35"/>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9" i="35"/>
  <c r="AU8" i="35"/>
  <c r="AV8" i="35" s="1"/>
  <c r="AW7" i="35" s="1"/>
  <c r="U4" i="35"/>
  <c r="X4" i="35" s="1"/>
  <c r="AU10" i="35"/>
  <c r="AV10" i="35"/>
  <c r="AW9" i="35" s="1"/>
  <c r="AU5" i="35"/>
  <c r="AV5" i="35" s="1"/>
  <c r="AV19" i="38" l="1"/>
  <c r="AU27" i="38"/>
  <c r="AV27" i="38" s="1"/>
  <c r="AU24" i="38"/>
  <c r="AV24" i="38" s="1"/>
  <c r="AU20" i="38"/>
  <c r="AV20" i="38" s="1"/>
  <c r="AU6" i="35"/>
  <c r="AV6" i="35" s="1"/>
  <c r="AW4" i="35" s="1"/>
  <c r="AH20" i="27"/>
  <c r="AF20" i="27"/>
  <c r="AU21" i="38" l="1"/>
  <c r="AV21" i="38" s="1"/>
  <c r="AI20" i="27"/>
  <c r="AU22" i="38" l="1"/>
  <c r="AV22" i="38" s="1"/>
  <c r="AW22" i="26" l="1"/>
  <c r="AH22" i="26"/>
  <c r="AF22" i="26"/>
  <c r="R22" i="26"/>
  <c r="P22" i="26"/>
  <c r="N22" i="26"/>
  <c r="L22" i="26"/>
  <c r="V22" i="26" s="1"/>
  <c r="AH21" i="26"/>
  <c r="AF21" i="26"/>
  <c r="AL20" i="26"/>
  <c r="AH20" i="26"/>
  <c r="AF20" i="26"/>
  <c r="R20" i="26"/>
  <c r="P20" i="26"/>
  <c r="N20" i="26"/>
  <c r="L20" i="26"/>
  <c r="V20" i="26" s="1"/>
  <c r="AH19" i="26"/>
  <c r="AF19" i="26"/>
  <c r="R19" i="26"/>
  <c r="P19" i="26"/>
  <c r="N19" i="26"/>
  <c r="L19" i="26"/>
  <c r="V19" i="26" s="1"/>
  <c r="BD18" i="26"/>
  <c r="BA18" i="26"/>
  <c r="AH18" i="26"/>
  <c r="AF18" i="26"/>
  <c r="U22" i="26" l="1"/>
  <c r="X22" i="26" s="1"/>
  <c r="Y22" i="26" s="1"/>
  <c r="AI18" i="26"/>
  <c r="AU18" i="26" s="1"/>
  <c r="AV18" i="26" s="1"/>
  <c r="AW17" i="26" s="1"/>
  <c r="AI19" i="26"/>
  <c r="AI20" i="26"/>
  <c r="AI21" i="26"/>
  <c r="AI22" i="26"/>
  <c r="W22" i="26"/>
  <c r="U20" i="26"/>
  <c r="X20" i="26" s="1"/>
  <c r="Y20" i="26" s="1"/>
  <c r="W20" i="26"/>
  <c r="U19" i="26"/>
  <c r="X19" i="26" s="1"/>
  <c r="Y19" i="26" s="1"/>
  <c r="W19" i="26"/>
  <c r="AW5" i="34"/>
  <c r="P5" i="34"/>
  <c r="P4" i="34"/>
  <c r="N4" i="34"/>
  <c r="D38" i="32"/>
  <c r="AH15" i="29" l="1"/>
  <c r="AF15" i="29"/>
  <c r="AA15" i="29"/>
  <c r="R15" i="29"/>
  <c r="P15" i="29"/>
  <c r="N15" i="29"/>
  <c r="U15" i="29" s="1"/>
  <c r="L15" i="29"/>
  <c r="V15" i="29" s="1"/>
  <c r="AH14" i="29"/>
  <c r="AF14" i="29"/>
  <c r="AA14" i="29"/>
  <c r="R14" i="29"/>
  <c r="P14" i="29"/>
  <c r="N14" i="29"/>
  <c r="U14" i="29" s="1"/>
  <c r="X14" i="29" s="1"/>
  <c r="L14" i="29"/>
  <c r="V14" i="29" s="1"/>
  <c r="AH13" i="29"/>
  <c r="AF13" i="29"/>
  <c r="AH12" i="29"/>
  <c r="AF12" i="29"/>
  <c r="AH11" i="29"/>
  <c r="AF11" i="29"/>
  <c r="AH10" i="29"/>
  <c r="AF10" i="29"/>
  <c r="R10" i="29"/>
  <c r="P10" i="29"/>
  <c r="N10" i="29"/>
  <c r="L10" i="29"/>
  <c r="V10" i="29" s="1"/>
  <c r="AH9" i="29"/>
  <c r="AF9" i="29"/>
  <c r="AH8" i="29"/>
  <c r="AF8" i="29"/>
  <c r="AH7" i="29"/>
  <c r="AF7" i="29"/>
  <c r="AH6" i="29"/>
  <c r="AF6" i="29"/>
  <c r="AH5" i="29"/>
  <c r="AF5" i="29"/>
  <c r="AH4" i="29"/>
  <c r="AF4" i="29"/>
  <c r="R4" i="29"/>
  <c r="P4" i="29"/>
  <c r="N4" i="29"/>
  <c r="L4" i="29"/>
  <c r="V4" i="29" s="1"/>
  <c r="AH19" i="27"/>
  <c r="AF19" i="27"/>
  <c r="R19" i="27"/>
  <c r="P19" i="27"/>
  <c r="N19" i="27"/>
  <c r="U19" i="27" s="1"/>
  <c r="X19" i="27" s="1"/>
  <c r="Y19" i="27" s="1"/>
  <c r="L19" i="27"/>
  <c r="V19" i="27" s="1"/>
  <c r="BD18" i="27"/>
  <c r="BA18" i="27"/>
  <c r="AH18" i="27"/>
  <c r="AF18" i="27"/>
  <c r="BD17" i="27"/>
  <c r="BA17" i="27"/>
  <c r="AH17" i="27"/>
  <c r="AF17" i="27"/>
  <c r="BD16" i="27"/>
  <c r="BA16" i="27"/>
  <c r="AH16" i="27"/>
  <c r="AF16" i="27"/>
  <c r="BD15" i="27"/>
  <c r="BA15" i="27"/>
  <c r="AH15" i="27"/>
  <c r="AF15" i="27"/>
  <c r="BD14" i="27"/>
  <c r="BA14" i="27"/>
  <c r="AH14" i="27"/>
  <c r="AF14" i="27"/>
  <c r="R14" i="27"/>
  <c r="P14" i="27"/>
  <c r="N14" i="27"/>
  <c r="U14" i="27" s="1"/>
  <c r="X14" i="27" s="1"/>
  <c r="Y14" i="27" s="1"/>
  <c r="L14" i="27"/>
  <c r="V14" i="27" s="1"/>
  <c r="AH13" i="27"/>
  <c r="AF13" i="27"/>
  <c r="AW12" i="27"/>
  <c r="AH12" i="27"/>
  <c r="AF12" i="27"/>
  <c r="AA12" i="27"/>
  <c r="Y12" i="27"/>
  <c r="R12" i="27"/>
  <c r="P12" i="27"/>
  <c r="N12" i="27"/>
  <c r="L12" i="27"/>
  <c r="V12" i="27" s="1"/>
  <c r="W12" i="27" s="1"/>
  <c r="AH11" i="27"/>
  <c r="AF11" i="27"/>
  <c r="AH10" i="27"/>
  <c r="AF10" i="27"/>
  <c r="AH9" i="27"/>
  <c r="AF9" i="27"/>
  <c r="R9" i="27"/>
  <c r="P9" i="27"/>
  <c r="N9" i="27"/>
  <c r="L9" i="27"/>
  <c r="V9" i="27" s="1"/>
  <c r="AH8" i="27"/>
  <c r="AF8" i="27"/>
  <c r="AH7" i="27"/>
  <c r="AF7" i="27"/>
  <c r="AH6" i="27"/>
  <c r="AF6" i="27"/>
  <c r="AH5" i="27"/>
  <c r="AF5" i="27"/>
  <c r="AW4" i="27"/>
  <c r="AH4" i="27"/>
  <c r="AF4" i="27"/>
  <c r="AA4" i="27"/>
  <c r="Y4" i="27"/>
  <c r="R4" i="27"/>
  <c r="P4" i="27"/>
  <c r="N4" i="27"/>
  <c r="L4" i="27"/>
  <c r="V4" i="27" s="1"/>
  <c r="W4" i="27" s="1"/>
  <c r="BD17" i="26"/>
  <c r="BA17" i="26"/>
  <c r="AH17" i="26"/>
  <c r="AF17" i="26"/>
  <c r="R17" i="26"/>
  <c r="P17" i="26"/>
  <c r="N17" i="26"/>
  <c r="L17" i="26"/>
  <c r="V17" i="26" s="1"/>
  <c r="AH16" i="26"/>
  <c r="AF16" i="26"/>
  <c r="AS15" i="26"/>
  <c r="AQ15" i="26"/>
  <c r="AP15" i="26"/>
  <c r="AL15" i="26"/>
  <c r="AH15" i="26"/>
  <c r="AF15" i="26"/>
  <c r="AD15" i="26"/>
  <c r="R15" i="26"/>
  <c r="P15" i="26"/>
  <c r="N15" i="26"/>
  <c r="L15" i="26"/>
  <c r="V15" i="26" s="1"/>
  <c r="AH14" i="26"/>
  <c r="AF14" i="26"/>
  <c r="AS13" i="26"/>
  <c r="AP13" i="26"/>
  <c r="AH13" i="26"/>
  <c r="AF13" i="26"/>
  <c r="AS12" i="26"/>
  <c r="AS20" i="26" s="1"/>
  <c r="AQ12" i="26"/>
  <c r="AP12" i="26"/>
  <c r="AH12" i="26"/>
  <c r="AF12" i="26"/>
  <c r="AC12" i="26"/>
  <c r="R12" i="26"/>
  <c r="P12" i="26"/>
  <c r="N12" i="26"/>
  <c r="L12" i="26"/>
  <c r="V12" i="26" s="1"/>
  <c r="AH10" i="26"/>
  <c r="AF10" i="26"/>
  <c r="AH9" i="26"/>
  <c r="AF9" i="26"/>
  <c r="AH8" i="26"/>
  <c r="AF8" i="26"/>
  <c r="AH7" i="26"/>
  <c r="AF7" i="26"/>
  <c r="R7" i="26"/>
  <c r="P7" i="26"/>
  <c r="N7" i="26"/>
  <c r="L7" i="26"/>
  <c r="V7" i="26" s="1"/>
  <c r="AH6" i="26"/>
  <c r="AF6" i="26"/>
  <c r="AH5" i="26"/>
  <c r="AF5" i="26"/>
  <c r="AH4" i="26"/>
  <c r="AF4" i="26"/>
  <c r="R4" i="26"/>
  <c r="P4" i="26"/>
  <c r="N4" i="26"/>
  <c r="L4" i="26"/>
  <c r="V4" i="26" s="1"/>
  <c r="W4" i="26" s="1"/>
  <c r="AH6" i="25"/>
  <c r="AF6" i="25"/>
  <c r="R6" i="25"/>
  <c r="P6" i="25"/>
  <c r="N6" i="25"/>
  <c r="U6" i="25" s="1"/>
  <c r="X6" i="25" s="1"/>
  <c r="Y6" i="25" s="1"/>
  <c r="L6" i="25"/>
  <c r="V6" i="25" s="1"/>
  <c r="AH5" i="25"/>
  <c r="AF5" i="25"/>
  <c r="AH4" i="25"/>
  <c r="AF4" i="25"/>
  <c r="R4" i="25"/>
  <c r="P4" i="25"/>
  <c r="N4" i="25"/>
  <c r="U4" i="25" s="1"/>
  <c r="X4" i="25" s="1"/>
  <c r="Y4" i="25" s="1"/>
  <c r="L4" i="25"/>
  <c r="V4" i="25" s="1"/>
  <c r="BA15" i="11"/>
  <c r="AH15" i="11"/>
  <c r="AF15" i="11"/>
  <c r="AH14" i="11"/>
  <c r="AF14" i="11"/>
  <c r="R14" i="11"/>
  <c r="P14" i="11"/>
  <c r="N14" i="11"/>
  <c r="L14" i="11"/>
  <c r="V14" i="11" s="1"/>
  <c r="BA13" i="11"/>
  <c r="AH13" i="11"/>
  <c r="AF13" i="11"/>
  <c r="BA12" i="11"/>
  <c r="AH12" i="11"/>
  <c r="AF12" i="11"/>
  <c r="R12" i="11"/>
  <c r="P12" i="11"/>
  <c r="N12" i="11"/>
  <c r="L12" i="11"/>
  <c r="V12" i="11" s="1"/>
  <c r="BA11" i="11"/>
  <c r="AH11" i="11"/>
  <c r="AF11" i="11"/>
  <c r="BA10" i="11"/>
  <c r="AH10" i="11"/>
  <c r="AF10" i="11"/>
  <c r="R10" i="11"/>
  <c r="P10" i="11"/>
  <c r="N10" i="11"/>
  <c r="U10" i="11" s="1"/>
  <c r="X10" i="11" s="1"/>
  <c r="Y10" i="11" s="1"/>
  <c r="L10" i="11"/>
  <c r="V10" i="11" s="1"/>
  <c r="AH9" i="11"/>
  <c r="AF9" i="11"/>
  <c r="BD8" i="11"/>
  <c r="BA8" i="11"/>
  <c r="AH8" i="11"/>
  <c r="AF8" i="11"/>
  <c r="R8" i="11"/>
  <c r="P8" i="11"/>
  <c r="N8" i="11"/>
  <c r="L8" i="11"/>
  <c r="V8" i="11" s="1"/>
  <c r="AH7" i="11"/>
  <c r="AF7" i="11"/>
  <c r="BD6" i="11"/>
  <c r="BA6" i="11"/>
  <c r="AH6" i="11"/>
  <c r="AF6" i="11"/>
  <c r="R6" i="11"/>
  <c r="P6" i="11"/>
  <c r="N6" i="11"/>
  <c r="L6" i="11"/>
  <c r="V6" i="11" s="1"/>
  <c r="BA5" i="11"/>
  <c r="AH5" i="11"/>
  <c r="AF5" i="11"/>
  <c r="BD4" i="11"/>
  <c r="BA4" i="11"/>
  <c r="AH4" i="11"/>
  <c r="AF4" i="11"/>
  <c r="R4" i="11"/>
  <c r="P4" i="11"/>
  <c r="N4" i="11"/>
  <c r="L4" i="11"/>
  <c r="V4" i="11" s="1"/>
  <c r="BD5" i="34"/>
  <c r="BA5" i="34"/>
  <c r="AH5" i="34"/>
  <c r="AF5" i="34"/>
  <c r="R5" i="34"/>
  <c r="N5" i="34"/>
  <c r="U5" i="34" s="1"/>
  <c r="X5" i="34" s="1"/>
  <c r="L5" i="34"/>
  <c r="V5" i="34" s="1"/>
  <c r="W5" i="34" s="1"/>
  <c r="BA4" i="34"/>
  <c r="AH4" i="34"/>
  <c r="AF4" i="34"/>
  <c r="R4" i="34"/>
  <c r="U4" i="34" s="1"/>
  <c r="X4" i="34" s="1"/>
  <c r="Y4" i="34" s="1"/>
  <c r="L4" i="34"/>
  <c r="V4" i="34" s="1"/>
  <c r="W4" i="34" s="1"/>
  <c r="C26" i="17"/>
  <c r="C25" i="17"/>
  <c r="C24" i="17"/>
  <c r="C23" i="17"/>
  <c r="C22" i="17"/>
  <c r="C21" i="17"/>
  <c r="C20" i="17"/>
  <c r="C19" i="17"/>
  <c r="C18" i="17"/>
  <c r="C17" i="17"/>
  <c r="C16" i="17"/>
  <c r="C15" i="17"/>
  <c r="C14" i="17"/>
  <c r="C13" i="17"/>
  <c r="C12" i="17"/>
  <c r="C11" i="17"/>
  <c r="C10" i="17"/>
  <c r="C9" i="17"/>
  <c r="C8" i="17"/>
  <c r="C7" i="17"/>
  <c r="C6" i="17"/>
  <c r="C5" i="17"/>
  <c r="C4" i="17"/>
  <c r="C3" i="17"/>
  <c r="C2" i="17"/>
  <c r="H8" i="32"/>
  <c r="H7" i="32"/>
  <c r="AA29" i="16"/>
  <c r="Z29" i="16"/>
  <c r="AA28" i="16"/>
  <c r="Z28" i="16"/>
  <c r="AA27" i="16"/>
  <c r="Z27" i="16"/>
  <c r="AA26" i="16"/>
  <c r="Z26" i="16"/>
  <c r="U4" i="11" l="1"/>
  <c r="X4" i="11" s="1"/>
  <c r="Y4" i="11" s="1"/>
  <c r="U8" i="11"/>
  <c r="X8" i="11" s="1"/>
  <c r="Y8" i="11" s="1"/>
  <c r="U14" i="11"/>
  <c r="X14" i="11" s="1"/>
  <c r="Y14" i="11" s="1"/>
  <c r="U12" i="27"/>
  <c r="U4" i="29"/>
  <c r="X4" i="29" s="1"/>
  <c r="Y4" i="29" s="1"/>
  <c r="U10" i="29"/>
  <c r="X15" i="29" s="1"/>
  <c r="Z30" i="38"/>
  <c r="AA30" i="38" s="1"/>
  <c r="Z15" i="38"/>
  <c r="AA15" i="38" s="1"/>
  <c r="AU15" i="38" s="1"/>
  <c r="AV15" i="38" s="1"/>
  <c r="Z5" i="38"/>
  <c r="AA5" i="38" s="1"/>
  <c r="AU5" i="38" s="1"/>
  <c r="AV5" i="38" s="1"/>
  <c r="AW5" i="38" s="1"/>
  <c r="U4" i="27"/>
  <c r="U9" i="27"/>
  <c r="X9" i="27" s="1"/>
  <c r="Y9" i="27" s="1"/>
  <c r="U6" i="11"/>
  <c r="X6" i="11" s="1"/>
  <c r="Y6" i="11" s="1"/>
  <c r="U12" i="11"/>
  <c r="X12" i="11" s="1"/>
  <c r="Y12" i="11" s="1"/>
  <c r="U12" i="26"/>
  <c r="X12" i="26" s="1"/>
  <c r="Y12" i="26" s="1"/>
  <c r="U15" i="26"/>
  <c r="X15" i="26" s="1"/>
  <c r="Y15" i="26" s="1"/>
  <c r="U17" i="26"/>
  <c r="X17" i="26" s="1"/>
  <c r="Y17" i="26" s="1"/>
  <c r="U7" i="26"/>
  <c r="X7" i="26" s="1"/>
  <c r="Y7" i="26" s="1"/>
  <c r="AI15" i="26"/>
  <c r="H12" i="32"/>
  <c r="Z22" i="26"/>
  <c r="AA22" i="26" s="1"/>
  <c r="Z20" i="26"/>
  <c r="AA20" i="26" s="1"/>
  <c r="AU20" i="26" s="1"/>
  <c r="AV20" i="26" s="1"/>
  <c r="AU21" i="26" s="1"/>
  <c r="AV21" i="26" s="1"/>
  <c r="AW20" i="26" s="1"/>
  <c r="Z19" i="26"/>
  <c r="AA19" i="26" s="1"/>
  <c r="AU19" i="26" s="1"/>
  <c r="AV19" i="26" s="1"/>
  <c r="AI4" i="34"/>
  <c r="AI5" i="34"/>
  <c r="Z4" i="11"/>
  <c r="AA4" i="11" s="1"/>
  <c r="W4" i="11"/>
  <c r="AI4" i="11"/>
  <c r="AI5" i="11"/>
  <c r="W6" i="11"/>
  <c r="AI6" i="11"/>
  <c r="AI7" i="11"/>
  <c r="Z8" i="11"/>
  <c r="AA8" i="11" s="1"/>
  <c r="W8" i="11"/>
  <c r="AI8" i="11"/>
  <c r="AI9" i="11"/>
  <c r="Z10" i="11"/>
  <c r="AA10" i="11" s="1"/>
  <c r="W10" i="11"/>
  <c r="AI10" i="11"/>
  <c r="AI11" i="11"/>
  <c r="Z12" i="11"/>
  <c r="AA12" i="11" s="1"/>
  <c r="W12" i="11"/>
  <c r="AI12" i="11"/>
  <c r="AI13" i="11"/>
  <c r="Z14" i="11"/>
  <c r="AA14" i="11" s="1"/>
  <c r="W14" i="11"/>
  <c r="AI14" i="11"/>
  <c r="AI15" i="11"/>
  <c r="Z4" i="25"/>
  <c r="AA4" i="25" s="1"/>
  <c r="W4" i="25"/>
  <c r="AI4" i="25"/>
  <c r="AU4" i="25" s="1"/>
  <c r="AV4" i="25" s="1"/>
  <c r="AI5" i="25"/>
  <c r="Z6" i="25"/>
  <c r="AA6" i="25" s="1"/>
  <c r="W6" i="25"/>
  <c r="AI6" i="25"/>
  <c r="AI4" i="26"/>
  <c r="AI5" i="26"/>
  <c r="AI6" i="26"/>
  <c r="AI7" i="26"/>
  <c r="AI8" i="26"/>
  <c r="AI9" i="26"/>
  <c r="AI10" i="26"/>
  <c r="AI12" i="26"/>
  <c r="AI13" i="26"/>
  <c r="AI14" i="26"/>
  <c r="AI16" i="26"/>
  <c r="AI17" i="26"/>
  <c r="AI4" i="27"/>
  <c r="AU4" i="27" s="1"/>
  <c r="AV4" i="27" s="1"/>
  <c r="AI5" i="27"/>
  <c r="AI6" i="27"/>
  <c r="AI7" i="27"/>
  <c r="AI8" i="27"/>
  <c r="Z9" i="27"/>
  <c r="AA9" i="27" s="1"/>
  <c r="W9" i="27"/>
  <c r="AI9" i="27"/>
  <c r="AI10" i="27"/>
  <c r="AI11" i="27"/>
  <c r="AI12" i="27"/>
  <c r="AU12" i="27" s="1"/>
  <c r="AV12" i="27" s="1"/>
  <c r="AI13" i="27"/>
  <c r="Z14" i="27"/>
  <c r="AA14" i="27" s="1"/>
  <c r="W14" i="27"/>
  <c r="AI14" i="27"/>
  <c r="AU14" i="27" s="1"/>
  <c r="AV14" i="27" s="1"/>
  <c r="AI15" i="27"/>
  <c r="AI16" i="27"/>
  <c r="AI17" i="27"/>
  <c r="AI18" i="27"/>
  <c r="Z19" i="27"/>
  <c r="AA19" i="27" s="1"/>
  <c r="W19" i="27"/>
  <c r="AI19" i="27"/>
  <c r="W4" i="29"/>
  <c r="AI4" i="29"/>
  <c r="AI5" i="29"/>
  <c r="AI6" i="29"/>
  <c r="AI7" i="29"/>
  <c r="AI8" i="29"/>
  <c r="AI9" i="29"/>
  <c r="W10" i="29"/>
  <c r="AI10" i="29"/>
  <c r="AI11" i="29"/>
  <c r="AI12" i="29"/>
  <c r="AI13" i="29"/>
  <c r="AI14" i="29"/>
  <c r="AU14" i="29" s="1"/>
  <c r="AV14" i="29" s="1"/>
  <c r="AW14" i="29" s="1"/>
  <c r="AI15" i="29"/>
  <c r="AU15" i="29" s="1"/>
  <c r="AV15" i="29" s="1"/>
  <c r="AW15" i="29" s="1"/>
  <c r="W15" i="26"/>
  <c r="Z15" i="26"/>
  <c r="AA15" i="26" s="1"/>
  <c r="Z12" i="26"/>
  <c r="AA12" i="26" s="1"/>
  <c r="W12" i="26"/>
  <c r="W17" i="26"/>
  <c r="Z17" i="26"/>
  <c r="AA17" i="26" s="1"/>
  <c r="AU17" i="26" s="1"/>
  <c r="W7" i="26"/>
  <c r="AW19" i="26"/>
  <c r="U4" i="26"/>
  <c r="X4" i="26" s="1"/>
  <c r="Y4" i="26" s="1"/>
  <c r="AU19" i="27"/>
  <c r="AV19" i="27" s="1"/>
  <c r="AU9" i="27"/>
  <c r="AV9" i="27" s="1"/>
  <c r="AU6" i="25"/>
  <c r="AV6" i="25" s="1"/>
  <c r="AW6" i="25" s="1"/>
  <c r="AU10" i="11"/>
  <c r="AV10" i="11" s="1"/>
  <c r="AU8" i="11"/>
  <c r="AV8" i="11" s="1"/>
  <c r="Z5" i="34"/>
  <c r="AA5" i="34" s="1"/>
  <c r="Y5" i="34"/>
  <c r="Z4" i="34"/>
  <c r="AA4" i="34" s="1"/>
  <c r="AU12" i="11" l="1"/>
  <c r="AV12" i="11" s="1"/>
  <c r="AU14" i="11"/>
  <c r="AV14" i="11" s="1"/>
  <c r="AU4" i="11"/>
  <c r="AU16" i="38"/>
  <c r="AV16" i="38" s="1"/>
  <c r="AU17" i="38" s="1"/>
  <c r="AV17" i="38" s="1"/>
  <c r="AU30" i="38"/>
  <c r="AV30" i="38"/>
  <c r="AV4" i="11"/>
  <c r="AU5" i="11" s="1"/>
  <c r="AU15" i="26"/>
  <c r="AV15" i="26" s="1"/>
  <c r="X10" i="29"/>
  <c r="Y10" i="29" s="1"/>
  <c r="Z6" i="11"/>
  <c r="AA6" i="11" s="1"/>
  <c r="AU6" i="11" s="1"/>
  <c r="AV6" i="11" s="1"/>
  <c r="AU7" i="11" s="1"/>
  <c r="AV7" i="11" s="1"/>
  <c r="AW6" i="11" s="1"/>
  <c r="Z4" i="29"/>
  <c r="AA4" i="29" s="1"/>
  <c r="Z7" i="26"/>
  <c r="AA7" i="26" s="1"/>
  <c r="AU7" i="26" s="1"/>
  <c r="AV7" i="26" s="1"/>
  <c r="AU8" i="26" s="1"/>
  <c r="AV8" i="26" s="1"/>
  <c r="AU12" i="26"/>
  <c r="AV12" i="26" s="1"/>
  <c r="AU13" i="26" s="1"/>
  <c r="AV13" i="26" s="1"/>
  <c r="Z10" i="29"/>
  <c r="AA10" i="29" s="1"/>
  <c r="AU10" i="29" s="1"/>
  <c r="AV10" i="29" s="1"/>
  <c r="AU11" i="29" s="1"/>
  <c r="AV11" i="29" s="1"/>
  <c r="AU4" i="29"/>
  <c r="AV4" i="29" s="1"/>
  <c r="AU5" i="29" s="1"/>
  <c r="AV5" i="29" s="1"/>
  <c r="AU6" i="29" s="1"/>
  <c r="AV6" i="29" s="1"/>
  <c r="AU13" i="27"/>
  <c r="AV13" i="27" s="1"/>
  <c r="AU5" i="27"/>
  <c r="AV5" i="27" s="1"/>
  <c r="AU22" i="26"/>
  <c r="AV22" i="26" s="1"/>
  <c r="AV17" i="26"/>
  <c r="Z4" i="26"/>
  <c r="AA4" i="26" s="1"/>
  <c r="AU4" i="26" s="1"/>
  <c r="AV4" i="26" s="1"/>
  <c r="AU5" i="26" s="1"/>
  <c r="AV5" i="26" s="1"/>
  <c r="AU12" i="29"/>
  <c r="AV12" i="29" s="1"/>
  <c r="AU10" i="27"/>
  <c r="AV10" i="27" s="1"/>
  <c r="AU20" i="27"/>
  <c r="AV20" i="27" s="1"/>
  <c r="AW19" i="27" s="1"/>
  <c r="AU15" i="27"/>
  <c r="AV15" i="27" s="1"/>
  <c r="AU16" i="26"/>
  <c r="AV16" i="26" s="1"/>
  <c r="AW15" i="26" s="1"/>
  <c r="AU5" i="25"/>
  <c r="AV5" i="25" s="1"/>
  <c r="AW4" i="25" s="1"/>
  <c r="AU15" i="11"/>
  <c r="AV15" i="11" s="1"/>
  <c r="AW14" i="11" s="1"/>
  <c r="AU9" i="11"/>
  <c r="AV9" i="11" s="1"/>
  <c r="AW8" i="11" s="1"/>
  <c r="AU11" i="11"/>
  <c r="AV11" i="11" s="1"/>
  <c r="AW10" i="11" s="1"/>
  <c r="AU13" i="11"/>
  <c r="AV13" i="11" s="1"/>
  <c r="AW12" i="11" s="1"/>
  <c r="AU4" i="34"/>
  <c r="AV4" i="34" s="1"/>
  <c r="AW4" i="34" s="1"/>
  <c r="AU5" i="34"/>
  <c r="AV5" i="34"/>
  <c r="AV5" i="11" l="1"/>
  <c r="AW4" i="11" s="1"/>
  <c r="AU6" i="27"/>
  <c r="AV6" i="27" s="1"/>
  <c r="AU13" i="29"/>
  <c r="AV13" i="29" s="1"/>
  <c r="AW10" i="29" s="1"/>
  <c r="AU7" i="29"/>
  <c r="AV7" i="29" s="1"/>
  <c r="AU16" i="27"/>
  <c r="AV16" i="27" s="1"/>
  <c r="AU11" i="27"/>
  <c r="AV11" i="27" s="1"/>
  <c r="AW9" i="27" s="1"/>
  <c r="AU6" i="26"/>
  <c r="AV6" i="26" s="1"/>
  <c r="AW4" i="26" s="1"/>
  <c r="AU9" i="26"/>
  <c r="AV9" i="26" s="1"/>
  <c r="AU14" i="26"/>
  <c r="AV14" i="26" s="1"/>
  <c r="AW12" i="26" s="1"/>
  <c r="AU7" i="27" l="1"/>
  <c r="AV7" i="27" s="1"/>
  <c r="AU8" i="29"/>
  <c r="AV8" i="29" s="1"/>
  <c r="AU17" i="27"/>
  <c r="AV17" i="27" s="1"/>
  <c r="AU10" i="26"/>
  <c r="AV10" i="26" s="1"/>
  <c r="AV11" i="26" s="1"/>
  <c r="AW7" i="26" s="1"/>
  <c r="AU8" i="27" l="1"/>
  <c r="AV8" i="27" s="1"/>
  <c r="AV9" i="29"/>
  <c r="AW4" i="29"/>
  <c r="AU18" i="27"/>
  <c r="AV18" i="27" s="1"/>
  <c r="AW14" i="27" s="1"/>
</calcChain>
</file>

<file path=xl/sharedStrings.xml><?xml version="1.0" encoding="utf-8"?>
<sst xmlns="http://schemas.openxmlformats.org/spreadsheetml/2006/main" count="6350" uniqueCount="1933">
  <si>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</si>
  <si>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</si>
  <si>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</si>
  <si>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</si>
  <si>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</si>
  <si>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</si>
  <si>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</si>
  <si>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</si>
  <si>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</si>
  <si>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</si>
  <si>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</si>
  <si>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</si>
  <si>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</si>
  <si>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</si>
  <si>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</si>
  <si>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</si>
  <si>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</si>
  <si>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</si>
  <si>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</si>
  <si>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</si>
  <si>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</si>
  <si>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</si>
  <si>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</si>
  <si>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</si>
  <si>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</si>
  <si>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</si>
  <si>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</si>
  <si>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</si>
  <si>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</si>
  <si>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</si>
  <si>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</si>
  <si>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</si>
  <si>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</si>
  <si>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</si>
  <si>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</si>
  <si>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</si>
  <si>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</si>
  <si>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</si>
  <si>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</si>
  <si>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</si>
  <si>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</si>
  <si>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</si>
  <si>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</si>
  <si>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</si>
  <si>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</si>
  <si>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</si>
  <si>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</si>
  <si>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</si>
  <si>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</si>
  <si>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</si>
  <si>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</si>
  <si>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</si>
  <si>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</si>
  <si>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</si>
  <si>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</si>
  <si>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</si>
  <si>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</si>
  <si>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</si>
  <si>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</si>
  <si>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</si>
  <si>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</si>
  <si>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</si>
  <si>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</si>
  <si>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</si>
  <si>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</si>
  <si>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</si>
  <si>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</si>
  <si>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</si>
  <si>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</si>
  <si>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</si>
  <si>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</si>
  <si>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</si>
  <si>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</si>
  <si>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</si>
  <si>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</si>
  <si>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</si>
  <si>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</si>
  <si>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</si>
  <si>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</si>
  <si>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</si>
  <si>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</si>
  <si>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</si>
  <si>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</si>
  <si>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</si>
  <si>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</si>
  <si>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</si>
  <si>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</si>
  <si>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</si>
  <si>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</si>
  <si>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</si>
  <si>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</si>
  <si>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</si>
  <si>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</si>
  <si>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</si>
  <si>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</si>
  <si>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</si>
  <si>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</si>
  <si>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</si>
  <si>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</si>
  <si>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</si>
  <si>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</si>
  <si>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</si>
  <si>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</si>
  <si>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</si>
  <si>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</si>
  <si>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</si>
  <si>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</si>
  <si>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</si>
  <si>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</si>
  <si>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</si>
  <si>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</si>
  <si>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</si>
  <si>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</si>
  <si>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</si>
  <si>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</si>
  <si>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</si>
  <si>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</si>
  <si>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</si>
  <si>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</si>
  <si>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</si>
  <si>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</si>
  <si>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r>
      <rPr>
        <b/>
        <sz val="11"/>
        <color theme="1"/>
        <rFont val="Calibri"/>
        <family val="2"/>
        <scheme val="minor"/>
      </rPr>
      <t xml:space="preserve">Nota: </t>
    </r>
    <r>
      <rPr>
        <sz val="11"/>
        <color theme="1"/>
        <rFont val="Calibri"/>
        <family val="2"/>
        <scheme val="minor"/>
      </rPr>
      <t>Se presentan estados financieros con corte a 2020 y marzo de 2021 como guía:</t>
    </r>
  </si>
  <si>
    <t>2021-03</t>
  </si>
  <si>
    <t>Patrimonio Lotería de Bogotá</t>
  </si>
  <si>
    <t>TIPO DE RIESGOS POR PROCESO</t>
  </si>
  <si>
    <t>RESUMEN TIPO DE RIESGOS LOTERÍA DE BOGOTÁ</t>
  </si>
  <si>
    <t>Proceso</t>
  </si>
  <si>
    <t>Cantidad</t>
  </si>
  <si>
    <t>Responsable</t>
  </si>
  <si>
    <t>Cantidad 2023</t>
  </si>
  <si>
    <t>Jefe Oficina Asesora de Planeación</t>
  </si>
  <si>
    <t>Subgerente General - Profesional I Comunicaciones y Mercadeo</t>
  </si>
  <si>
    <t>Explotación JSA Apuestas Permanentes</t>
  </si>
  <si>
    <t>Jefe Unidad de Apuestas y Control de Juegos</t>
  </si>
  <si>
    <t>Seguridad de la Información</t>
  </si>
  <si>
    <t>Explotación JSA Loterías</t>
  </si>
  <si>
    <t>Jefe Unidad de Loterías</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</si>
  <si>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</si>
  <si>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</si>
  <si>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</si>
  <si>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</si>
  <si>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</si>
  <si>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</si>
  <si>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</si>
  <si>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</si>
  <si>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</si>
  <si>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</si>
  <si>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Secretaria General</t>
  </si>
  <si>
    <t>Jefe Oficina de Control Interno</t>
  </si>
  <si>
    <t>Jefe Oficina de Control Disciplinario Interno</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</si>
  <si>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</si>
  <si>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</si>
  <si>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</si>
  <si>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</si>
  <si>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</si>
  <si>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</si>
  <si>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</si>
  <si>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</si>
  <si>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</si>
  <si>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</si>
  <si>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</si>
  <si>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</si>
  <si>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</si>
  <si>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</si>
  <si>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</si>
  <si>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</si>
  <si>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</si>
  <si>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</si>
  <si>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</si>
  <si>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</si>
  <si>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</si>
  <si>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</si>
  <si>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</si>
  <si>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</si>
  <si>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</si>
  <si>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</si>
  <si>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</si>
  <si>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</si>
  <si>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</si>
  <si>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</si>
  <si>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</si>
  <si>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</si>
  <si>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</si>
  <si>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</si>
  <si>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</si>
  <si>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</si>
  <si>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</si>
  <si>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</si>
  <si>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</si>
  <si>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</si>
  <si>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</si>
  <si>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NO</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</si>
  <si>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</si>
  <si>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</si>
  <si>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</si>
  <si>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</si>
  <si>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</si>
  <si>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</si>
  <si>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</si>
  <si>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</si>
  <si>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</si>
  <si>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</si>
  <si>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</si>
  <si>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</si>
  <si>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</si>
  <si>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</si>
  <si>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</si>
  <si>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</si>
  <si>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</si>
  <si>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</si>
  <si>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</si>
  <si>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</si>
  <si>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</si>
  <si>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</si>
  <si>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</si>
  <si>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</si>
  <si>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</si>
  <si>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</si>
  <si>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</si>
  <si>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</si>
  <si>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</si>
  <si>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</si>
  <si>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</si>
  <si>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</si>
  <si>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</si>
  <si>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</si>
  <si>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</si>
  <si>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</si>
  <si>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</si>
  <si>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</si>
  <si>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</si>
  <si>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</si>
  <si>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</si>
  <si>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</si>
  <si>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</si>
  <si>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</si>
  <si>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</si>
  <si>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</si>
  <si>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</si>
  <si>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</si>
  <si>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</si>
  <si>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</si>
  <si>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</si>
  <si>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</si>
  <si>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</si>
  <si>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</si>
  <si>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</si>
  <si>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</si>
  <si>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</si>
  <si>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</si>
  <si>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</si>
  <si>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</si>
  <si>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</si>
  <si>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</si>
  <si>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</si>
  <si>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</si>
  <si>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</si>
  <si>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</si>
  <si>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</si>
  <si>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</si>
  <si>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</si>
  <si>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</si>
  <si>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</si>
  <si>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</si>
  <si>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</si>
  <si>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</si>
  <si>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</si>
  <si>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</si>
  <si>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</si>
  <si>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</si>
  <si>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</si>
  <si>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</si>
  <si>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</si>
  <si>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</si>
  <si>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</si>
  <si>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</si>
  <si>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</si>
  <si>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</si>
  <si>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</si>
  <si>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</si>
  <si>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</si>
  <si>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</si>
  <si>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</si>
  <si>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</si>
  <si>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</si>
  <si>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</si>
  <si>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</si>
  <si>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</si>
  <si>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</si>
  <si>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</si>
  <si>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</si>
  <si>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</si>
  <si>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</si>
  <si>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</si>
  <si>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</si>
  <si>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</si>
  <si>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</si>
  <si>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</si>
  <si>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</si>
  <si>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</si>
  <si>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</si>
  <si>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</si>
  <si>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</si>
  <si>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</si>
  <si>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</si>
  <si>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</si>
  <si>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</si>
  <si>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</si>
  <si>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</si>
  <si>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</si>
  <si>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</si>
  <si>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</si>
  <si>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</si>
  <si>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</si>
  <si>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</si>
  <si>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</si>
  <si>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</si>
  <si>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</si>
  <si>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</si>
  <si>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</si>
  <si>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</si>
  <si>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</si>
  <si>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</si>
  <si>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</si>
  <si>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</si>
  <si>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</si>
  <si>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</si>
  <si>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</si>
  <si>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</si>
  <si>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</si>
  <si>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</si>
  <si>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</si>
  <si>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</si>
  <si>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</si>
  <si>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</si>
  <si>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</si>
  <si>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</si>
  <si>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</si>
  <si>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</si>
  <si>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</si>
  <si>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</si>
  <si>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</si>
  <si>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</si>
  <si>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</si>
  <si>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</si>
  <si>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</si>
  <si>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</si>
  <si>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</si>
  <si>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</si>
  <si>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</si>
  <si>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</si>
  <si>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</si>
  <si>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</si>
  <si>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</si>
  <si>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</si>
  <si>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</si>
  <si>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</si>
  <si>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</si>
  <si>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</si>
  <si>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</si>
  <si>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</si>
  <si>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</si>
  <si>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</si>
  <si>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</si>
  <si>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</si>
  <si>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</si>
  <si>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</si>
  <si>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</si>
  <si>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</si>
  <si>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</si>
  <si>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</si>
  <si>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</si>
  <si>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</si>
  <si>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</si>
  <si>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</si>
  <si>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</si>
  <si>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</si>
  <si>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</si>
  <si>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</si>
  <si>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</si>
  <si>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</si>
  <si>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</si>
  <si>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</si>
  <si>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</si>
  <si>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</si>
  <si>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</si>
  <si>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</si>
  <si>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</si>
  <si>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</si>
  <si>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</si>
  <si>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</si>
  <si>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</si>
  <si>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</si>
  <si>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</si>
  <si>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</si>
  <si>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</si>
  <si>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</si>
  <si>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</si>
  <si>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</si>
  <si>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</si>
  <si>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</si>
  <si>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</si>
  <si>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</si>
  <si>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</si>
  <si>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</si>
  <si>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</si>
  <si>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</si>
  <si>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</si>
  <si>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</si>
  <si>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</si>
  <si>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</si>
  <si>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</si>
  <si>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</si>
  <si>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</si>
  <si>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</si>
  <si>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</si>
  <si>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</si>
  <si>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</si>
  <si>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</si>
  <si>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</si>
  <si>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</si>
  <si>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</si>
  <si>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</si>
  <si>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</si>
  <si>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</si>
  <si>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</si>
  <si>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</si>
  <si>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</si>
  <si>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</si>
  <si>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</si>
  <si>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</si>
  <si>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</si>
  <si>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</si>
  <si>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</si>
  <si>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</si>
  <si>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</si>
  <si>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</si>
  <si>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</si>
  <si>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</si>
  <si>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</si>
  <si>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</si>
  <si>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</si>
  <si>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</si>
  <si>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</si>
  <si>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</si>
  <si>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</si>
  <si>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</si>
  <si>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</si>
  <si>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</si>
  <si>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</si>
  <si>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</si>
  <si>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</si>
  <si>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</si>
  <si>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</si>
  <si>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</si>
  <si>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</si>
  <si>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</si>
  <si>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</si>
  <si>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</si>
  <si>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</si>
  <si>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</si>
  <si>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</si>
  <si>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</si>
  <si>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</si>
  <si>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</si>
  <si>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</si>
  <si>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</si>
  <si>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</si>
  <si>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</si>
  <si>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</si>
  <si>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</si>
  <si>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</si>
  <si>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</si>
  <si>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</si>
  <si>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</si>
  <si>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</si>
  <si>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</si>
  <si>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</si>
  <si>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</si>
  <si>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</si>
  <si>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</si>
  <si>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</si>
  <si>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</si>
  <si>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</si>
  <si>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</si>
  <si>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</si>
  <si>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</si>
  <si>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</si>
  <si>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</si>
  <si>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</si>
  <si>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</si>
  <si>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</si>
  <si>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</si>
  <si>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</si>
  <si>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</si>
  <si>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</si>
  <si>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</si>
  <si>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</si>
  <si>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</si>
  <si>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</si>
  <si>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</si>
  <si>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</si>
  <si>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</si>
  <si>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</si>
  <si>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</si>
  <si>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</si>
  <si>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</si>
  <si>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</si>
  <si>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</si>
  <si>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</si>
  <si>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</si>
  <si>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</si>
  <si>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</si>
  <si>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</si>
  <si>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</si>
  <si>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</si>
  <si>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</si>
  <si>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</si>
  <si>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</si>
  <si>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</si>
  <si>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</si>
  <si>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</si>
  <si>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</si>
  <si>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</si>
  <si>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</si>
  <si>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</si>
  <si>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</si>
  <si>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</si>
  <si>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</si>
  <si>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</si>
  <si>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</si>
  <si>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</si>
  <si>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</si>
  <si>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formaliza ante el plan de mejoramiento cada una de las acciones definidas con fechas y responsables.
Como soporte de la ejecución del control resultan el cuadro de mando de indicadores, y el acta del Comité Institucional de Gestión y Desempeño.</t>
  </si>
  <si>
    <t>Trimestralmente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Una vez finalizado dicho informe, convoca a sesión del Comité Institucional de Gestión y Desempeño, para socialización de los resultados e identificación de acciones de mejoramiento pertinentes que le permitan a la Lotería de Bogotá corregir cualquier incumplimiento..</t>
  </si>
  <si>
    <t>De acuerdo a las decisiones tomadas, la Oficina Asesora de Planeación  formaliza ante el plan de mejoramiento cada una de las acciones definidas con fechas y responsables.</t>
  </si>
  <si>
    <t>Procedimiento Plan Estratégico PRO-332-187</t>
  </si>
  <si>
    <t>Cuadro de mando de indicadores
Acta Comité Institucional de Gestión y Desempeño</t>
  </si>
  <si>
    <t>Jefe Oficina Asesora de Planeación
Comité Institucional de Gestión y Desempeño</t>
  </si>
  <si>
    <t>Presentar el Cuadro de mando de indicadores y el Acta Comité Institucional de Gestión y Desempeño trimestralmente</t>
  </si>
  <si>
    <t xml:space="preserve">1. El riesgo no se materializó para el primer bimestre del año.
2. Se presentó el avance de indicadores con corte a 31-12-2022 en sesión del Comité Institucional de Gestión y Desempeño llevada a cabo el 15 de febrero de 2023.
</t>
  </si>
  <si>
    <t>https://loteriadbogota.sharepoint.com/sites/OficinadePlaneacin</t>
  </si>
  <si>
    <t>Semestralmente la Oficina Asesora de Planeación  y los líderes de los procesos revisan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</si>
  <si>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Semestralmente la Oficina Asesora de Planeación  y los líderes de los procesos revisan la matriz de riesgos como parte del ejercicio de dimensionamiento de los objetivos, a través de mesas de trabajo donde se identifican nuevos riesgos que puedan afectar los objetivos estratégicos de la entidad, a los cuales se le realizará seguimiento por parte de las tres líneas de defensa de conformidad con la periodicidad establecida en la Política de Administración del Riesgo de la entidad. Si se llega a materializar un riesgo, se procederá con lo dispuesto en el Procedimiento Registro Eventos de Riesgo.</t>
  </si>
  <si>
    <t>A cada riesgo identificado en las matrices de riesgos, se realizará seguimiento por parte de las tres líneas de defensa, si se llega a materializar un riesgo, se procederá con lo dispuesto en el Procedimiento Registro Eventos de Riesgo.</t>
  </si>
  <si>
    <t>Procedimiento Plan Estratégico PRO-332-187
Procedimiento Administración del Riesgo PRO-102-256
Procedimiento Registro Eventos de Riesgo</t>
  </si>
  <si>
    <t>Matriz de riesgos por proceso</t>
  </si>
  <si>
    <t>Jefe Oficina Asesora de Planeación
Líderes y facilitadores de proceso</t>
  </si>
  <si>
    <t>Presentar la matriz de riesgos institucional actualizada</t>
  </si>
  <si>
    <t>Matriz de riesgos por proceso
Seguimiento realizado a matrices de riesgos por las tres líneas de defensa</t>
  </si>
  <si>
    <t>En sesión del 27 de enero de 2023, la Oficina Asesora de Planeación presentó para aprobación la versión 1 de la matriz de riesgos 2023 en sesión del Comité Institucional de Coordinación de Control Interno; cabe resaltar que las actualizaciones surtidas a la matriz habían sido expuestas en sesión del Comité Institucional de Gestión y Desempeño llevada a cabo el 25 de enero de 2023.</t>
  </si>
  <si>
    <t>https://loteriadbogota-my.sharepoint.com/:b:/g/personal/david_pinzon_loteriadebogota_com/EYW2VC9rqMVDht7Obg-Ayg0BZ4W6xPMFsgjMsafJRcLn3w?e=evIdRp</t>
  </si>
  <si>
    <t>1. Mala planeación en la definción de los proyectos y actividades del plan de acción.
2. Ajustes presupuestales autorizados pero no formalmente documentados, para el respectivo ajuste presupuestal.</t>
  </si>
  <si>
    <t>RF-01</t>
  </si>
  <si>
    <t>Posibilidad de afectación económico debido a baja ejecución financiera por mala planeación en definición de proyectos y actividades</t>
  </si>
  <si>
    <t>1. Hallazgos de los entes de control
2. Incumplimiento de metas</t>
  </si>
  <si>
    <t>Se estableció periodicidad mensual, debido a la frecuencia con que se realiza seguimiento a la ejecución presupuestal, nivel de ocurrencia 3, debido a que en vigencias anteriores se ha ejecutado todo el presupuesto, pero con cuentas por pagar para vigencias posteriores.
Frente al impacto, se estableció afectación economica menor, debido a que no ejecutar el 100% del presupuesto por parte de la entidad repercute en reducción de presupuesto para la próxima vigencia; de igual modo, se estableció afectación reputacional menor, debido a las instancias ante quienes se afectaría la imagen de la Lotería de Bogotá.</t>
  </si>
  <si>
    <t>De acuerdo a las decisiones tomadas, la Oficina Asesora de Planeación y de Neogicos formula el plan de mejoramiento cada una de las acciones definidas con fechas y responsables.</t>
  </si>
  <si>
    <t>Presentar tablero de indicadores</t>
  </si>
  <si>
    <t>Trimestralmente la Jefe de la Unidad de Recursos Físicos  verifica el cumplimiento del Plan Anual de Adquisiciones, y presenta las alertas oportunas para su ejecución en el marco del Comité Directivo.
Si se presenta una desviación sobre la ejecución del control, es decir, si se presenta baja ejecución en el Plan Anual de Adquisiciones, se solicitará la ejecución en el proceso de contratación o la eliminación del rubro en el Plan mencionado, su verificación se realiza en la siguiente sesión del Comité Directivo.
Como soporte del control resultan las actas del Comité Directivo.</t>
  </si>
  <si>
    <t>Cuatrimestralmente la Unidad de Recursos Físicos  verifica el cumplimiento del Plan Anual de Adquisiciones, como mínimo cada tres meses después de su aprobación, y remitirá a las dependencias memorando recordando el cumplimiento del Plan Anual de Adquisiciones. A más tardar el último día hábil del mes de octubre de cada vigencia fiscal, la Unidad de Recursos Físicos informará a las dependencias el porcentaje de ejecución del Plan Anual de Adquisiciones a fin de que procedan a cumplirlo en su totalidad.</t>
  </si>
  <si>
    <t>En caso de que el proceso de contratación no se encuentre incluido en el PAA o se encuentre diferente (en valor o tiempo estimado) al aprobado, el área encargada, deberá solicitar, por medio de Memorando  impreso a la Secretaria General  la modificación del mismo, esta última se encargará de remitir a la Unidad de Recursos Físicos para que sea consolidado aprobado y firmado. 
Finalmente, la Unidad de Recursos Físicos se encargará de la publicación del plan modificado de acuerdo con lo señalado en la tarea No. 6 del presente procedimiento.</t>
  </si>
  <si>
    <t>Procedimiento Elaboración del Plan Anual de Adquisiciones PRO-330-236</t>
  </si>
  <si>
    <t>Ejecución PAA</t>
  </si>
  <si>
    <t>Almacenista - Unidad de recursos físicos</t>
  </si>
  <si>
    <t xml:space="preserve">Informar a las dependencias el porcentaje de ejecución del Plan Anual de Adquisiciones </t>
  </si>
  <si>
    <t>Unidad de recursos físicos</t>
  </si>
  <si>
    <t>Correo o documento mediante el cual se informa a dependencias sobre la ejecución del PAA</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</si>
  <si>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</si>
  <si>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</si>
  <si>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</si>
  <si>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</si>
  <si>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</si>
  <si>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</si>
  <si>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Gerencia General y la Oficina Asesora de Planeación, en conjunto con las áreas de la Lotería de Bogotá, identifican los factores internos y externos que afectan positiva y negativamente la gestión.
Este ejercicio debe realizarse cada vez que:
1. La Gerencia lo defina.
2. Mínimo cada 4 años
Este ejercicio sin importar la metodología que se utilice debe garantizar una participación de todos los niveles de la organización. Una vez se tenga el ejercicio consolidado y análizado la Oficina Asesora de Planeación  debe convocar el comité de gestión y desempeño para la respectiva presentación.
En la sesión del comité se debe revisar y aprobar el respectivo diagnóstico bajo los siguientes parámetros:
1. Que el ejercicio adelantado muestre la participación de todos los niveles y áreas funcionales de la organización
2. Que se hayan tenido en cuenta factores internos y externos a la organización.
3. Que la información de entrada como mínimo hubiese estado compuesta por:
a. Diagnósticos anteriores
b. Matriz de riesgos
c. Informe de gestión
d. Estudios de mercado (si existen)</t>
  </si>
  <si>
    <t>Si el comité determina que el diagnóstico debe ser ajustado, este debe ser corregido bajos los apectos que se quieran fortalecer.</t>
  </si>
  <si>
    <t>4 años</t>
  </si>
  <si>
    <t>Diagnóstico organizacional
Aprobado</t>
  </si>
  <si>
    <t>Presentar el diagnóstico organizacional, y acta respectiva de presentación ante el Comité Institucional de Gestión y Desempeño</t>
  </si>
  <si>
    <t xml:space="preserve">1. El riesgo no se materializó para el primer bimestre del año.
2. El diagnóstico organizacional se presentará para aprobación del Comité Institucional de Gestión y Desempeño durante el segundo semestre del 2023.
</t>
  </si>
  <si>
    <t>Si el comité determina que el CME debe ser ajustado, este debe ser corregido bajos los apectos que se quieran fortalecer.</t>
  </si>
  <si>
    <t>Cuado de mando estratégico
Aprobado</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</si>
  <si>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</si>
  <si>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</si>
  <si>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</si>
  <si>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</si>
  <si>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2023.
Frente al impacto, se escoge afectación económica menor, debido a que para la vigencia 2023 el presupuesto vigente del proyecto de inversion es de $470.000.000 (MCTE).
Frente a la afectación reputacional, se escoge de acuerdo a las instancias donde se afectaría la imagen de la entidad, en caso de materializarse el riesgo.</t>
  </si>
  <si>
    <t>Mensualmente, en el Comité Institucional de Gestión y Desempeño, el Jefe Oficina Asesora de Planeación presenta los avances en ejecución del proyecto de inversión, generando las alertas oportunas a los responsables para la toma de decisiones, y se generan compromisos que se documentan en las actas del Comité.
Si se presentan desviaciones en el control, es decir, si se evidencia baja ejecución físicia y presupuestal, se solicita agilizar su ejecución y se realizan compromisos a los cuales se ejerce seguimiento en la siguiente sesión del Comité Institucional de Gestión y Desempeño.
Como soporte de lo anterior resultan las actas del CIGYD.</t>
  </si>
  <si>
    <t>Mensualmente, en el Comité Institucional de Gestión y Desempeño, el Jefe Oficina Asesora de Planeación presenta los avances en ejecución del proyecto de inversión, generando las alertas oportunas a los responsables para la toma de decisiones, y se generan compromisos que se documentan en las actas del Comité.</t>
  </si>
  <si>
    <t>Procedimiento PRO332-189-7 Formulación Proyecto de Inversión.</t>
  </si>
  <si>
    <t>Actas del CIGYD</t>
  </si>
  <si>
    <t>Presentar mensualmente el seguimiento a la ejecución del proyecto de inversión en el CIGYD.</t>
  </si>
  <si>
    <t>Actas del CIGYD
Presentación utilizada en el CIGYD</t>
  </si>
  <si>
    <t>1. El riesgo no se materializó para el primer bimestre de 2023.
2. En sesión del 30 de enero de 2023, la Oficina Asesora de Planeación presentó la ejecución del proyecto de inversión con corte a 31-12-2023, donde se logró una ejecución del 100%.</t>
  </si>
  <si>
    <t>https://loteriadbogota-my.sharepoint.com/:b:/g/personal/david_pinzon_loteriadebogota_com/EUZLdXxD3l5GlTuMg_cB_9wBWAsFS3gNcb6oIs1bDWd7pg?e=P3dmhP</t>
  </si>
  <si>
    <t>La Oficina Asesora de Planeación, cada vez que se formule un proyecto de inversión, verifica la información que suministra cada uno de los responsables de liderar los proyectos y los responsables de la segregación de metas para la formulación del proyecto de inversión, tanto en presupuesto como en fechas probales de realización y ejecución de contratos.
El seguimiento a la ejecución del proyecto se registra en el Sistema de Seguimiento de la Inversión Distrital (SEGPLAN) de manera trimestral.</t>
  </si>
  <si>
    <t>Si se presentan atrasos en la ejecución del proyecto de inversión, se generan las alertas oportunas en el CIGYD.</t>
  </si>
  <si>
    <t>Procedimiento PRO332-189-7 Formulación Proyecto de Inversión</t>
  </si>
  <si>
    <t>Formulación: anual
Seguimiento: Trimestral</t>
  </si>
  <si>
    <t>Proyecto formulado y con seguimiento realizado en SEGPLAN</t>
  </si>
  <si>
    <t>Realizar seguimiento trimestralmente a la ejecución del proyecto en SEGPLAN</t>
  </si>
  <si>
    <t>Soporte de seguimiento trimestral realizado en SEGPLAN</t>
  </si>
  <si>
    <t>1. El riesgo no se materializó para el primer bimestre de 2023.
2. En enero se realizó seguimiento al proyecto de inversión con corte a 31-12-2023, donde el proyecto quedó con un cumplimiento del 100% para la ejecución de metas y financiero.
En febrero se realizó la reprogramación del proyecto para 2023.</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</si>
  <si>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</si>
  <si>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</si>
  <si>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</si>
  <si>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</si>
  <si>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</si>
  <si>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</si>
  <si>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t>
  </si>
  <si>
    <t>Acta del CICCI</t>
  </si>
  <si>
    <t>Presentar para aprobación del CICCI la matriz de riesgos institucional</t>
  </si>
  <si>
    <t>1. El riesgo no se materializó para el primer bimestre de la vigencia 2023.
2. En sesión del 27 de enero de 2023, la Oficina Asesora de Planeación presentó para aprobación la versión 1 de la matriz de riesgos 2023 en sesión del Comité Institucional de Coordinación de Control Interno; cabe resaltar que las actualizaciones surtidas a la matriz habían sido expuestas en sesión del Comité Institucional de Gestión y Desempeño llevada a cabo el 25 de enero de 2023.</t>
  </si>
  <si>
    <t>Bimestralmente, los líderes de proceso realizarán seguimiento al estado de controles de sus procesos, así como de la materialización de riesgos, siguiendo el procedimiento dispuesto para tal fin, con estos insumos, la Oficina Asesora de Planeación realizará informes de seguimiento a matrices de riesgos.
Si se presenta desviación, es decir, si la Oficina Asesora de Planeación identifica que algún proceso no ha cargado la información pertinente, solicitará al líder de proceso y facilitador responsables la información.
Como soporte de la ejecución del control resultan los informes bimestrales de seguimiento que realiza la Oficina Asesora de Planeación a las matrices de riesgo.</t>
  </si>
  <si>
    <t>Bimestralmente, los líderes de proceso realizarán seguimiento al estado de controles de sus procesos, así como de la materialización de riesgos, siguiendo el procedimiento dispuesto para tal fin, con estos insumos, la Oficina Asesora de Planeación realizará informes de seguimiento a matrices de riesgos</t>
  </si>
  <si>
    <t>Si la Oficina Asesora de Planeación identifica que algún proceso no ha cargado la información pertinente, solicitará al líder de proceso y facilitador responsables la información</t>
  </si>
  <si>
    <t>Procedimiento PRO102-256-8 Administración del Riesgo</t>
  </si>
  <si>
    <t>Bimestralmente</t>
  </si>
  <si>
    <t>Informes de seguimiento a matrices de riesgos</t>
  </si>
  <si>
    <t>Realizar seguimiento bimestralmente a las matrices de riesgos</t>
  </si>
  <si>
    <t>Informes de seguimiento a matrices de riesgo</t>
  </si>
  <si>
    <t>1. El riesgo no se materializó para el primer bimestre de la vigencia 2023.
2. El primer bimestre de la vigencia 2023 la Oficina Asesora de Planeación realizó seguimiento a las matrices de riesgo de la Lotería de Bogotá con corte a 31-12-2023.</t>
  </si>
  <si>
    <t>https://loteriadebogota.com/wp-content/uploads/Seguimiento-Matriz-de-Riesgos-2023-corte-31-12-2023.pdf</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</si>
  <si>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</si>
  <si>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</si>
  <si>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</si>
  <si>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</si>
  <si>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</si>
  <si>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
Como soporte de la ejecución del control resulta la Matriz de Comunicaciones actualizada y el acta del CIGYD.</t>
  </si>
  <si>
    <t>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t>
  </si>
  <si>
    <t>Procedimiento Matriz de Comunicaciones PRO-104-208</t>
  </si>
  <si>
    <t>Matriz de comunicaciones actualizada</t>
  </si>
  <si>
    <t>Profesional de Comunicaciones y Mercadeo</t>
  </si>
  <si>
    <t>Semestralmente,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</si>
  <si>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Semestralmente, la Oficina Asesora de Planeación  realizará seguimiento a los informes que se deben publicar en la página web, verificando la oportunidad en divulgación de la información</t>
  </si>
  <si>
    <t>Política de Transparencia y Acceso a la Información Pública</t>
  </si>
  <si>
    <t>Semestralmente</t>
  </si>
  <si>
    <t>Informe de seguimiento a enlace de transparencia</t>
  </si>
  <si>
    <t>Realizar seguimiento semestralmente al enlace de transparencia</t>
  </si>
  <si>
    <t>1. El riesgo no se materializó para el primer bimestre de la vigencia 2023.
2. El seguimiento a transparencia se realizará durante el segundo trimestre del año.</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</si>
  <si>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</si>
  <si>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</si>
  <si>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debido a falta de divulgación, apropiación y liderazgo por parte de los Jefes de Unidad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</si>
  <si>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</si>
  <si>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</si>
  <si>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Identificación y actualización de las diferentes partes interesadas en la Lotería</t>
  </si>
  <si>
    <t>Cada año, la Oficina Asesora de Planeación debe coordinar con los líderes de proceso la revisión y actualización de la caracterización de las partes interesadas, esto con el fin de garantizar que se identifican los cambios de comportamiento e información frente a todos los involucrados que tengan relación con la Lotería de Bogotá.</t>
  </si>
  <si>
    <t>Si se identifican cambios en la caracterización como:
1. Cambios en las características de alguna parte interesada existente.
2. Necesidad de ampliar la información que describe las características de una parte interesada.
3. Identificación de una parte interesada no documentada.
La matriz de caracterización de partes interesadas debe ser actualizada y socializada.</t>
  </si>
  <si>
    <t>Anualmente</t>
  </si>
  <si>
    <t>Caracterización de partes interesadas</t>
  </si>
  <si>
    <t>Líderes de proceso</t>
  </si>
  <si>
    <t>Actualizar la caracterización de grupos de valor</t>
  </si>
  <si>
    <t>Oficina Asesora de Planeación
Comité Institucional de Gestión y Desempeño</t>
  </si>
  <si>
    <t>Lineamiento diseñado</t>
  </si>
  <si>
    <t>1. El riesgo no se materializó para el primer bimestre de la vigencia.
2. La actualización de la caracterización de los grupos de valor se llevará a cabo el segundo semestre de la vigencia 2023.</t>
  </si>
  <si>
    <t>Diseñar y revisar estrategia de rendición de cuentas</t>
  </si>
  <si>
    <t>Anualmente el Oficina Asesora de Planeación debe coordinar con los líderes de proceso, el diseño, revisión y aprobación de la estrategia de rendición de cuentas, que  contenga los lineamientos de la normatividad vigente para los procesos de rendición de cuentas, en los diferentes ejercicios</t>
  </si>
  <si>
    <t>La estrategia de rendición de cuentas anual debe estar ajustada a los requerimientos normativos y legales vigentes.</t>
  </si>
  <si>
    <t>Procedimiento Rendición de Cuentas PRO 332-341-2
Estrategia de Rendición de Cuentas</t>
  </si>
  <si>
    <t>Estrategía de rendición de cuentas aprobada</t>
  </si>
  <si>
    <t>Líderes de proceso
Comité Institucional de Gestión de Desempeño</t>
  </si>
  <si>
    <t>Realizar seguimiento a Plan de Rendición de Cuentas</t>
  </si>
  <si>
    <t>Jefe de la Oficina Asesora de Planeación</t>
  </si>
  <si>
    <t>1. El riesgo no se materializó para el primer bimestre de la vigencia.
2. la Oficina Asesora de Planeación formulará la Estrategia de Rendición de Cuentas 2023 en el segundo bimestre del año.</t>
  </si>
  <si>
    <t>https://loteriadebogota.com/wp-content/uploads/Informe-Rendicion-de-Cuentas-2o-Semestre-2022.pdf</t>
  </si>
  <si>
    <t>Seguimiento a la implementación del plan de rendición de cuentas</t>
  </si>
  <si>
    <t>El Oficina Asesora de Planeación semestralmente debe realizar seguimiento a las dierentes tareas definidas en el plan de rendición de cuentas, con el fin de identificar atrasos u omisiones significativas que puedan afectar el cumplimiento del ejercicio de rendición de cuentas.</t>
  </si>
  <si>
    <t>Se deben implementar las acciones que permitan cumplir con la estrategia de rendición de cuentas.
Si los reponsables de las actividades planteadas en la estrategia no suministran la información de manera oportuna, se debe informar a la Oficina de Control Interno, para que tome las medidas pertinentes.</t>
  </si>
  <si>
    <t>Informe de rendición de cuentas</t>
  </si>
  <si>
    <t>Evaluar la efectividad de las estrategias de rendición de cuentas y su cubrimiento</t>
  </si>
  <si>
    <t>1. El riesgo no se materializó para el primer bimestre de la vigencia.
2. la Oficina Asesora de Planeación realizó seguimiento a la Estrategia de Rendición de Cuentas 2022 con corte a 31-12-2022.</t>
  </si>
  <si>
    <t>Evaluar le efectividad de las estrategias de rendición de cuentas y su cubrimiento</t>
  </si>
  <si>
    <t>El Oficina Asesora de Planeación debe realizar un análisis, medición y seguimiento al resultado final de la rendición de cuentas con el objetivo de realizar evaluación del proceso de rendición de cuentas. Esta evaluación pretende verificar la efectividad de las estrategias utilizadas para saber si se logró:
1. Cubrimiento de los temas inicialmente planteados
2. Nivel de participación</t>
  </si>
  <si>
    <t>Si el resultado final del proceso de rendición de cuentas se evidencian desviaciones significativas frente a lo planeado se deben documentar acciones que permitan ajustar las estrategias y plan de la próxima vigencia.
Si los reponsables de las actividades planteadas en la estrategia no suministran la información de manera oportuna, se debe informar a la Oficina de Control Interno, para que tome las medidas pertinentes.</t>
  </si>
  <si>
    <t>Procedimiento Rendición de Cuentas PRO 332-341-2</t>
  </si>
  <si>
    <t>Informe anual de rendición de cuentas</t>
  </si>
  <si>
    <t>1. El riesgo no se materializó para el primer bimestre de la vigencia.
2. la Oficina Asesora de Planeación realizó seguimiento a la Estrategia de Rendición de Cuentas 2022 con corte a 31-12-2022, donde diligenció el instrumento de evaluación de la estrategia para determinar su efectividad y ejecución.</t>
  </si>
  <si>
    <t>https://loteriadbogota-my.sharepoint.com/:x:/g/personal/david_pinzon_loteriadebogota_com/ER5mtbOeTLJLsrOQMTkvWiUBS1JoZQIXd18jfI7i-dFYZg?e=AqJJmA</t>
  </si>
  <si>
    <t xml:space="preserve">1. Desconocimiento del manual de marca.
2. Desconocimiento del manual de comunicacions. 
3. Emitir documentación o piezas sin solicitar la aprobacion del area de Comunicaciones y Mercadeo. </t>
  </si>
  <si>
    <t>RG-03</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</si>
  <si>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</si>
  <si>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</si>
  <si>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</si>
  <si>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1. Manual de marca corporativa actualizado.
2. Manual de comunicaciones interno y externo actualizado.
3. Estrategia de Comunicaciones aztualizada.</t>
  </si>
  <si>
    <t>Los profesionales del área de comunicaciones cada vez que la entidad lo requiera debe realizar una revisión y actualización de los documentos:
1. Manual de marca corporativa.
2. Manual de comunicaciones interno y externo.
3. Estrategia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</si>
  <si>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</si>
  <si>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1. Manual de marca corporativa.
2. Manual de comunicaciones interno y externo.
3. Estrategia de Comunicaciones.</t>
  </si>
  <si>
    <t>Cada vez que se requiera</t>
  </si>
  <si>
    <t>Profesionales área de comunicaciones y Subgerencia General</t>
  </si>
  <si>
    <t>0.1</t>
  </si>
  <si>
    <t>Revisar la pertinencias de actualizar los documentos:
1. Manual de marca corporativa.
2. Manual de comunicaciones interno y externo.
3. Estrategia de Comunicaciones.</t>
  </si>
  <si>
    <t>Subgerencia General</t>
  </si>
  <si>
    <t>1- No se materializo el riesgo.
2- El manual de marca se encuentra actualizado y no requiere ajustes.
3- El Manual y la Estrategia de comunicaciones fueron actualizados y aprobados en Diciembre de 2022, se realizara en los siguientes meses socialización a todos los funcionarios.</t>
  </si>
  <si>
    <t>http://129.9.200.99/loteria/index.php/macroprocesos/18-comunicaciones-y-mercadeo</t>
  </si>
  <si>
    <t>Revisión de piezas de comunicación</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</si>
  <si>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</si>
  <si>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Cuando existe incumplimiento de algún lineamiento del manejo del isologo en cuanto a tamaños, fondos, texturas permitidos, así como el manejo de la paleta de colores, variables, tipografía y usos indebidos, estos deben ser corregidos por el área involucrada.</t>
  </si>
  <si>
    <t>Documento metodológico de revisión de piezas de comunicación</t>
  </si>
  <si>
    <t>Correos electrónicos de aprobación y/o
Informe de ejecución del contrato de agencia digital</t>
  </si>
  <si>
    <t>Profesionales área de comunicaciones</t>
  </si>
  <si>
    <t>0.06</t>
  </si>
  <si>
    <t>Revisar y aprobar el material enviado por las areas de la Lotería de Bogotá, asi como el material desarrollado por la agencia de publicidad contratada.</t>
  </si>
  <si>
    <t>1- No se materializo el riesgo.
2- Se reviso y aprobo el material enviado por La oficial de Cumplimiento (Enero: 1 Febrero: 2) 
3- Se aprobo el material diseñado por la Agencia de publicidad (Enero: 144 Artes - Febrero: 69 artes y 1 Cuña)</t>
  </si>
  <si>
    <t>Correos electronicos
C:\Users\androd\OneDrive\LOTERIA DE BOGOTA\CARPETAS COMPARTIDAS - Andres Rodriguez\CONTRATACION\Agencia Digital\2021\Seguimiento</t>
  </si>
  <si>
    <t>Revisión de las alertas que envía "Google Alerts" de monitoreo de medio digitales</t>
  </si>
  <si>
    <t>Los profesionales del área cada vez que llegue una alerta de Google deberan verificar la la información tanto positivas como negativa, con el objetivo de identificar que está pasando en el mercado.</t>
  </si>
  <si>
    <t>Se debe revisar la fuente de información o nota negativa, si se detecta información errada o falsa, se debe solicitar la rectificación de los errores por el mismo medio o realizar un comunicado oficial por medios donde se de la corrección o alcance del hecho presentado.</t>
  </si>
  <si>
    <t>Informe y/o correos electronicos</t>
  </si>
  <si>
    <t>Cada vez que llegue una alerta</t>
  </si>
  <si>
    <t>Informe alertas de Google o si se paga monitoreo de medios informes del contrato</t>
  </si>
  <si>
    <t>0.027</t>
  </si>
  <si>
    <t xml:space="preserve">Realizar monitoreo e informe las alertas enviadas por Google Alerts. </t>
  </si>
  <si>
    <t>1- No se materializo el riesgo.
2- la contratista natalia Blanco genero informes mensuales del monitoreo.</t>
  </si>
  <si>
    <t>C:\Users\androd\OneDrive\LOTERIA DE BOGOTA\CARPETAS COMPARTIDAS - Andres Rodriguez\CONTRATACION\CM Natalia Blanco\2023\Seguimiento</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</si>
  <si>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</si>
  <si>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RG-04</t>
  </si>
  <si>
    <t>Posibilidad de afectación reputacional por gestión inadecuada del mensaje.</t>
  </si>
  <si>
    <t>1. Crisis de Marca y/o reputación on line.
2. Demandas.
3. Afectar reputación de la marca y los productos de la entidad.
4. Afectar la percepción del servicio.</t>
  </si>
  <si>
    <t>Manual de comunicaciones</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</si>
  <si>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</si>
  <si>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Manual de comunicaciones interno y externo</t>
  </si>
  <si>
    <t>Ejecutar los lineamientos de comunicación del manual de comunicaciones interno y externo de la entidad.</t>
  </si>
  <si>
    <t>Informe de ejecución del contrato de agencia digital contratada y/o Parrilla de contenido Community Manager contratado.</t>
  </si>
  <si>
    <t>1- No se materializo el riesgo.
2- Se ejecutaron los lineamientos.</t>
  </si>
  <si>
    <t>C:\Users\androd\OneDrive\LOTERIA DE BOGOTA\CARPETAS COMPARTIDAS - Andres Rodriguez\CONTRATACION\CM Natalia Blanco\2023\Seguimiento 
C:\Users\androd\OneDrive\LOTERIA DE BOGOTA\CARPETAS COMPARTIDAS - Andres Rodriguez\CONTRATACION\Agencia Digital\2021\Seguimiento</t>
  </si>
  <si>
    <t>1. Desconocimiento de la ciudadanía respecto de la normatividad existente para la realización de Juegos Promocionales y Rifas, los cuales requieren cumplir ciertos requisitos, tales como el pago de derechos de explotación, gastos de administración y cuando se solicite autorización de resultados, para posteriormente obtener una autorización previa.</t>
  </si>
  <si>
    <t>RG-05</t>
  </si>
  <si>
    <r>
      <t xml:space="preserve">Posibilidad de afectación económica y reputacional debido a la disminución de solicitudes y </t>
    </r>
    <r>
      <rPr>
        <b/>
        <sz val="11"/>
        <rFont val="Arial"/>
        <family val="2"/>
      </rPr>
      <t>autorizaciones de juegos</t>
    </r>
    <r>
      <rPr>
        <sz val="11"/>
        <rFont val="Arial"/>
        <family val="2"/>
      </rPr>
      <t xml:space="preserve"> promocionales y rifas de competencia de la Lotería de Bogotá</t>
    </r>
  </si>
  <si>
    <r>
      <t xml:space="preserve">1. Disminución de los ingresos a la Lotería y transferencias al sector salud.
</t>
    </r>
    <r>
      <rPr>
        <b/>
        <sz val="11"/>
        <rFont val="Arial"/>
        <family val="2"/>
      </rPr>
      <t xml:space="preserve">2. Afectación de la imagen institucional </t>
    </r>
  </si>
  <si>
    <r>
      <t xml:space="preserve">La probabilidad se diligenció teniendo en cuenta la línea base que ofrece la Política de Riesgos de la Lotería.
El impacto se calculó teniendo en cuenta que la Lotería de Bogotá, tiene dentro de su competencia realizar el control sobre la ilegalidad de JSA en Bogotá D.C;  en consecuencia, si disminuyen las solicitudes de promocionales y rifas o no se tramitan la totalidad de autorizaciones de juegos promocionales y rifas, puede incidir en el aumento del juego ilegal. 
</t>
    </r>
    <r>
      <rPr>
        <u val="double"/>
        <sz val="11"/>
        <rFont val="Arial"/>
        <family val="2"/>
      </rPr>
      <t>dar indicios de que el juego ilegal está aumentando</t>
    </r>
    <r>
      <rPr>
        <sz val="11"/>
        <rFont val="Arial"/>
        <family val="2"/>
      </rPr>
      <t>. ( eliminar)</t>
    </r>
  </si>
  <si>
    <t xml:space="preserve">1. La Unidad de Apuestas y Control de Juegos debe realizar seguimiento aleatorio mensual en los lugares de la ciudad de Bogotá, donde ofrezcan al público algún juego promocional o rifa, con el fin de validar la autorización o no del mismo. generando un reporte sobre el estado de la visita.   </t>
  </si>
  <si>
    <t>El grupo designado por el jefe de Unidad de Apuestas y Control de Juegos mensualmente, debe generar un reporte del seguimiento realizado a los gestores de promocionales y rifas en la ciudad de Bogotá.</t>
  </si>
  <si>
    <t>El comité institucional de gestión y desempeño debe revisar el estado de cumplimiento de los objetivos estratégicos, con el fin de identificar las acciones de mejoramiento pertinentes que le permitan a la Empresa corregir cualquier incumplimiento o desviación.</t>
  </si>
  <si>
    <t>Procedimiento de supervisión, fiscalización e inspección a gestores de promocionales</t>
  </si>
  <si>
    <t xml:space="preserve">Acta de visita administrativa </t>
  </si>
  <si>
    <t>Unidad de Apuestas y Control de Juegos</t>
  </si>
  <si>
    <t xml:space="preserve">La Unidad de Apuestas y Control de Juegos elaboro el procedimiento para la realización de visitas administrativas a gestores de promocionales, este procedimiento se presentará ante el Comité Institucional de Gestión y Desempeño para su posterior aprobación. 
</t>
  </si>
  <si>
    <t xml:space="preserve">La Unidad de Apuestas realizó el procedimiento relacionado con las visitas administrativas a los gestores promocionales,  el cual se sometera a aprobacion por parte del Comité Institucional, se anexa el procedimiento como evidencia. </t>
  </si>
  <si>
    <t>https://loteriadbogota-my.sharepoint.com/:f:/g/personal/administrativo_apuestas_loteriadebogota_com/EmOozgTJYkhBi0xO2orB-ksBtlOaRMEu8fSoFo0M0Gm_Mg?e=BiWaow</t>
  </si>
  <si>
    <t>2.  La Unidad de Apuestas y Control de Juegos debe diseñar e implementar campañas de sensibilización sobre el juego ilegal en rifas y juegos promocionales.</t>
  </si>
  <si>
    <t>La Unidad de Apuestas, en conjunto con el área de Mercadeo y Comunicaciones, diseñarán las campañas de sensibilización sobre juego ilegal en rifas y promocionales.</t>
  </si>
  <si>
    <t>Realizar ajustes a campañas de sensibilización contra el juego ilegal de rifas y promocionales</t>
  </si>
  <si>
    <t xml:space="preserve">Soportes de campañas de sensibilización
Listado de asistencia. </t>
  </si>
  <si>
    <t>Conceptualización campañas</t>
  </si>
  <si>
    <t>Diseñar campañas de comunicación anuales para sensibilizar sobre juego ilegal de rifas y promocionales.</t>
  </si>
  <si>
    <t>Conceptualización campañas ejecutadas.</t>
  </si>
  <si>
    <t>1- No se materializo ningun riesgo.
2- Se realizó noticia y publicaciones de la campaña de Rifas Juego Legal. 
3- Se continuó con las campañas de juego legal en las redes sociales (ver parrillas de contenido)
4- La Unidad de Apuestas en conjunto con el area de Comunicaciones se reuniran el 7 de marzo para definir el plan de acción de las campañas del segundo semestre del año.</t>
  </si>
  <si>
    <t>https://loteriadebogota.com/consecuencias-de-jugar-ilegal/
C:\Users\androd\OneDrive\LOTERIA DE BOGOTA\CARPETAS COMPARTIDAS - Andres Rodriguez\CONTRATACION\CM Natalia Blanco\2023\Seguimiento</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</si>
  <si>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</si>
  <si>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económica y reputacional por expedición de  autorización de promocionales y rifas con incumplimiento de requisitos legales con el fin de beneficiar a un tercero</t>
  </si>
  <si>
    <t xml:space="preserve">1. Proceso sancionatorio
2.Apertura de Procesos disciplinarios, fiscales y penales.
 </t>
  </si>
  <si>
    <t>Se determina el riesgo de carácter semestral , debido a que nunca se ha materializado, se califica su nivel de ocurrencia en cero.
Frente al impacto económico y reputacional, en ambos casos es leve, según las escalas de valoración del impacto.</t>
  </si>
  <si>
    <t xml:space="preserve">  La Unidad de Apuestas y Control de Juegos debe revisar y validar los documentos suministrados por el gestor solicitante y verificar el cumplimiento de los requisitos exigidos por la ley . </t>
  </si>
  <si>
    <t>El profesional  de la Unidad de Apuestas designado revisa y evalúa los documentos radicados en la plataforma de rifas y juegos promocionales. Esta revisión se efectuara en términos de completitud de acuerdo a la normatividad legal vigente y los expuestos en el respectivo instructivo.
Aleatoriamente el jefe de Unidad de Apuestas y Control de Juegos validara que la documentación registrada cumple en su integridad con los requisitos estipulados por la ley.</t>
  </si>
  <si>
    <t>Si existen inconsistencias el profesional de la unidad de apuestas designado debe requerir al solicitante las correcciones o aclaraciones pertinentes.</t>
  </si>
  <si>
    <t>Plataforma de Juegos Promocionales y Rifas
Matriz lista de chequeo (escogidas por muestreo aleatorio)</t>
  </si>
  <si>
    <t>Desarrollar e implementar una matriz de lista de chequeo en la cual se podrá validar que los requisitos allegados por el solicitante y autorizados por el profesional designado por la Unidad de Apuestas y Control de Juegos sean los documentos exigidos por la ley.
mejora en el aplicativo de promocionales para que la revisión por parte de los funcionarios de la Lotería y los diferentes requerimientos al solicitante queden operados y registrados dentro del sistema o aplicativo.</t>
  </si>
  <si>
    <t xml:space="preserve">La Unidad Apuestas elaboró lista de chequeo que permite verificar la validación de los requisitos para la autorizacion del Juego promocional y/o rifa la cual se sometera a aprobacion por parte del comite institucional. El aplicativo de Juegos promocionales y Rifas se encuentra en proceso de mejora, esto se esta llevando acabo con la unidad de sistemas, el cual se establecio mesas de trabajo. </t>
  </si>
  <si>
    <t>https://loteriadbogota-my.sharepoint.com/:f:/g/personal/administrativo_apuestas_loteriadebogota_com/EkBNZZfkBwJHpoy5F6H7AsIBdCvyw4gEBNv8r7jicQ11xw?e=bcdrcS</t>
  </si>
  <si>
    <t>RG-06</t>
  </si>
  <si>
    <t>Posibilidad de afectación económica por incumplimiento en la entrega de formularios para la operación del chance debido a Inexistencia del stock de formularios requeridos</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</si>
  <si>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</si>
  <si>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Visitas a las instalaciones del impresor para verificar la existencia de los formularios.</t>
  </si>
  <si>
    <t xml:space="preserve">El profesional designado semestralmente debe programar una visita al proveedor impresor con el fin de verificar el stock de las existencias de formularios impresos. </t>
  </si>
  <si>
    <t>Si el inventario no cumple dichas condiciones se debe realizar un oficio para requerir al proveedor y este a la mayor brevedad debe subsanar el inconveniente.</t>
  </si>
  <si>
    <t>Procedimiento Facturación de instrumentos del juego de apuestas permanentes o Chance PRO-420-193</t>
  </si>
  <si>
    <t>Control existencias de talonarios en bodega</t>
  </si>
  <si>
    <t>Profesional III de la Unidad de Apuestas</t>
  </si>
  <si>
    <t>Programar una visita al proveedor impresor con el fin de verificar el stock de las existencias de formularios impresos.</t>
  </si>
  <si>
    <t>Formato Control de existencias de formularios en bodega FRO-420-24 diligenciado</t>
  </si>
  <si>
    <t xml:space="preserve">Los dias 15 y 16 de Marzo se programo la visita al proovedor impresor a la bodega principal ubicada en Caloto-Cauca. </t>
  </si>
  <si>
    <t>Reporte del impresor sobre la producción para establecer alertas tempranas sobre el control de las existencias, esto en acuerdo a lo solicitado por el concesionario</t>
  </si>
  <si>
    <t>El contratista impresor debe reportar mensualmente el stock físico de talonarios y el profesional de unidad de apuestas debe revisar dicho stock con respecto a los pedidos radicados por el concesionario de apuestas y así garantizar existencias de los dos meses de consumo.
Cada uno de los pedidos recibidos por parte del concesionario deben ser facturados.</t>
  </si>
  <si>
    <t>Si el inventario no cumple dichas condiciones se debe realizar un oficio para requerir al proveedor, esta comunicación se debe dar a la mayor brevedad para poder subsanar el inconveniente.</t>
  </si>
  <si>
    <t>Correo electrónico stock
Orden de pedido</t>
  </si>
  <si>
    <t>El contratista impresor debe reportar mensualmente el stock físico de talonarios y el responsable designado debe revisar dicho stock con respecto a los pedidos radicados por el concesionario de apuestas y así garantizar existencias de los dos meses de consumo.</t>
  </si>
  <si>
    <t>Stock del proveedor en sistema
Orden de pedido del concesionario</t>
  </si>
  <si>
    <t xml:space="preserve">El profesional responsable revisa el sistema del proovedor impresor mensualemnte, cada vez que se realiza el pedido para realizar la respectiva verificación. </t>
  </si>
  <si>
    <t>https://loteriadbogota-my.sharepoint.com/:f:/g/personal/administrativo_apuestas_loteriadebogota_com/EvsZuVVhMuVKpmAPCmXytfkBNAx-0RrfExNHkFwvw0PQXw?e=mMnUml</t>
  </si>
  <si>
    <t xml:space="preserve">1. Requerimientos al impresor en caso de presentarse alguna falla o inconformidad.
2. Visitas de inspección a las bodegas del impresor </t>
  </si>
  <si>
    <t>El profesional designado debe tramitar cada vez que el concesionario de apuestas permanentes reporta anomalías de calidad y oportunidad en la entrega de formularios. Estas anomalías o productos no conformes deben ser gestionados de inmediato con un oficio de requerimiento el impresor para dar pronta solución.</t>
  </si>
  <si>
    <t>Se debe realizar un oficio para requerir al proveedor de formularios, esta comunicación se debe dar a la mayor brevedad.</t>
  </si>
  <si>
    <t xml:space="preserve">Procedimiento Facturación de instrumentos del juego de apuestas permanentes o Chance PRO-420-193
Contrato de elaboración, impresión, custodia, almacenamiento y entrega de  formularios al concesionario de apuestas permanentes. </t>
  </si>
  <si>
    <t>Oficio de requerimiento</t>
  </si>
  <si>
    <t>El Jefe de la Unidad de Apuestas debe tramitar cada vez que el concesionario de apuestas reporta anomalías de calidad y oportunidad en la entrega de formularios. Estas anomalías o producto no conforme debe ser gestionado de inmediato con un oficio de requerimiento el impresor.
2. El profesional designado realizara visitas de inspección a las bodegas del impresor.</t>
  </si>
  <si>
    <t>Mediante radicado 1-2023-65 del 06-01-2023 el consecionario Gelsa presento a la Loteria reporte de formularios tipo Bond 500, peticion frente a la cual  la Unidad de Apuestas requirio al impresor en el marco del plan de accion  atraves de oficio con radicado 2-2023-31 del 10-01-2023.  El jefe de unidad y un profesional de Apuestas seran los encargados de visita e inspeccionar las bodegas del proovedor impresora el dia 15 y 16 de marzo 2023.</t>
  </si>
  <si>
    <t>https://loteriadbogota-my.sharepoint.com/:f:/g/personal/administrativo_apuestas_loteriadebogota_com/Ep7SOH3yzYFEq2Cf0lCfracB00XLe3QHsA4lcCOJznVpng?e=Qn4Fdt</t>
  </si>
  <si>
    <t>1. Incumplimiento al plan de contingencia del proceso de la realización de los sorteos autorizados al concesionario de apuestas permanentes.
2. Fallas tecnológicas de las plataformas que intervienen.</t>
  </si>
  <si>
    <t>RG-07</t>
  </si>
  <si>
    <t>Posibilidad de afectación económica, reputacional y de operación por ocurrencia de fallas en la realización de los sorteos autorizados de apuestas permanentes.</t>
  </si>
  <si>
    <t>1. Retrasos en la realización del sorteo.
2. Afectación de la credibilidad de la Entidad.
3. Sanciones por parte de los entes de control.</t>
  </si>
  <si>
    <t xml:space="preserve">Se determina el riesgo de carácter semestral </t>
  </si>
  <si>
    <t xml:space="preserve">  La Unidad de Apuestas y Control de Juegos debe elaborar, revisar y actualizar el plan de contingencia.</t>
  </si>
  <si>
    <t>El jefe de la Unidad de Apuestas semestralmente debe revisar el plan de contingencia. Esta revisión debe identificar si existen cambios en las plataformas tecnológicas y otros factores que puedan intervenir, cambios en las responsabilidades de emisión y transmisión del sorteo, esto con el fin de determinar los ajustes pertinentes al plan. La revisión y actualización de dicho plan se realiza en conjunto con todo el equipo de Unidad de Apuestas y Control de Juegos. 
 Cada vez que sucede la materialización de un evento o problemática y en la ejecución del plan de contingencia se detecta la no eficacia del plan, por lo cual este debe ser revisado eficazmente.</t>
  </si>
  <si>
    <t>Reuniones técnicas del grupo de trabajo cuando se presentas fallas o aspectos que haya que mejorar en la ejecución del plan.</t>
  </si>
  <si>
    <t>Procedimiento Protocolo sorteos autorizados al concesionario de apuestas PRO-420-197-10</t>
  </si>
  <si>
    <t>Plan de contingencia vigente
'Documento metodológico</t>
  </si>
  <si>
    <t xml:space="preserve">El Jefe de la Unidad de Apuestas debe definir y documentar los lineamientos con los cuales se revisa y se actualiza el plan de contingencia en los sorteos autorizados al concesionario de Apuestas Permanentes. </t>
  </si>
  <si>
    <t xml:space="preserve">El plan de contigencia del sorteo autorizado el dorado quedo actualizado y aprobado por el comite institucional en el mes de octubre del 2022, el cual para el primer semestres del año 2023 quedara con nueva actualizacion si hay lugar. </t>
  </si>
  <si>
    <t>https://loteriadbogota-my.sharepoint.com/:f:/g/personal/administrativo_apuestas_loteriadebogota_com/EqHi1dIC31pOiBJO1IQw0T0BVJz93VrxkafYRYVEpEEtrg?e=X69Sib</t>
  </si>
  <si>
    <t>1. Aumento del juego ilegal
2. Disminución de recursos para la salud
3.  Procesos sancionatorios, administrativos o judiciales al que diera lugar.</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</si>
  <si>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</si>
  <si>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La Unidad de Apuestas y Control de Juegos con el supervisor del contrato deben solicitar al concesionario un reporte mensual del listado de los formularios usados en otros productos y servicios. Para posteriormente hacer validación </t>
  </si>
  <si>
    <t>Mensualmente, el supervisor del contrato de  concesión de apuestas permanentes solicitará un reporte del listado de los formularios usados en otros productos y servicios, en el marco de las visitas de fiscalización.</t>
  </si>
  <si>
    <t>Si el concesionario no envía la información, se reitera la solicitud mediante oficio firmado por el supervisor del contrato de concesión de apuestas permanentes</t>
  </si>
  <si>
    <t>Solicitud de documentos e información al concesionario
Visitas de fiscalización</t>
  </si>
  <si>
    <t>Responsable de la Unidad de Apuestas y Control de Juegos</t>
  </si>
  <si>
    <t xml:space="preserve">El  designado debe dejar evidencia en el informe de fiscalización de la información recibida por parte del concesionario frente al listado de los formularios usados en otros productos y servicios. </t>
  </si>
  <si>
    <t xml:space="preserve">Informe de visitas administrativas de Fiscalización de puntos de venta </t>
  </si>
  <si>
    <t xml:space="preserve">No se ha materializado el riesgo mensualmente el consecionario envia un comunicado con el listado de formularios usados en otros productos y servicios, el cual se incluye en los informes respetivos si hay lugar. </t>
  </si>
  <si>
    <t>https://loteriadbogota-my.sharepoint.com/:f:/g/personal/administrativo_apuestas_loteriadebogota_com/EneSOLh1ouRJgGE8Y_IQ3uoB4Kr834SJaM6Eflpe6KW0cQ?e=Po0m3d</t>
  </si>
  <si>
    <t>Relación de documentos solicitados al concesionario por la perdida o hurto.</t>
  </si>
  <si>
    <t>Relación de documentos solicitados al concesionario por la perdida o hurto de los formularios</t>
  </si>
  <si>
    <t>Dejar evidencia documentada sobre los casos de perdida o hurto que el concesionario reporte de formularios del juego de apuestas permanentes o chance</t>
  </si>
  <si>
    <t>Documento sobre perdida o hurto de formularios</t>
  </si>
  <si>
    <t xml:space="preserve">No se ha materializado el riesgo al igual mensualemnte el concesionario emite un reporte de la perdida o hurto de los formularios el cual se incluye en el informe respectivo si hay lugar. </t>
  </si>
  <si>
    <t>1. Desconocimiento del procedimiento de Planeación y Control Sorteos del Juego</t>
  </si>
  <si>
    <t>RG-08</t>
  </si>
  <si>
    <t>Posibilidad de afectación económica y reputacional por incurrir en fallas en el proceso de planificación del sorteo</t>
  </si>
  <si>
    <t>1. Realización del sorteo sin cumplimiento de requisitos normativos
2. Afectación de la imagen de la Lotería de Bogotá
3. Investigaciones disciplinarias y/o fiscales</t>
  </si>
  <si>
    <t>Se estableció periodicidad semestral, nivel de ocurrencia uno, ya que no se cuenta con línea base, afectación económica catastrófica, suponiendo el peor escenario donde no se realice el sorteo, y afectación reputacional también catastrófica, ya que la marca Lotería de Bogotá se vería afectada</t>
  </si>
  <si>
    <t>Capacitar a los trabajadores de la Unidad de Apuestas y Control de Juegos en la importancia de definir riesgos y controles que afecten el desarrollo del proceso.</t>
  </si>
  <si>
    <t>Efectuar semestralmente una capacitación con el fin de dar a conocer a los trabajadores de la Unidad, el procedimiento de planificación del sorteo y la la importancia de definir riesgos y controles que afecten el desarrollo del proceso.</t>
  </si>
  <si>
    <t>El líder del proceso deberá verificar en los meses de junio y octubre, el cumplimiento en la realización de las capacitaciones y en el caso que no se hayan efectuado, deberá programarlas dentro del mes siguiente.</t>
  </si>
  <si>
    <t>Correo de invitación a la capacitación</t>
  </si>
  <si>
    <t>Formato listado de asistencia a capacitación.</t>
  </si>
  <si>
    <t>Realizar capacitación con los trabajadores de la Unidad de Apuestas y Control de Juegos en la importancia de definir riesgos y controles que afecten el desarrollo del proceso.</t>
  </si>
  <si>
    <t>Jefe Unidad de Apuestas</t>
  </si>
  <si>
    <t xml:space="preserve">El 26 de enero 2023 el equipo de la Unidad de Apuestas realizo una capacitacion con el proovedor impresor sobre las medidas de seguridad que tiene el proovedor impresor sobre los formualrios de Apuestas Permanentes o chance. </t>
  </si>
  <si>
    <t>https://loteriadbogota-my.sharepoint.com/:f:/g/personal/administrativo_apuestas_loteriadebogota_com/Ej1MnDYly4ZHovCfFfEHk1cBcT4h5MlMFM6Ctjzy4WxSVw?e=gLrHbJ</t>
  </si>
  <si>
    <t xml:space="preserve">Capacitación a los trabajadores que  participan como delegados de los sorteos de El Dorado en aspectos como protocolo del sorteo, plan de contingencia y reglamento de Delegados </t>
  </si>
  <si>
    <t xml:space="preserve">Efectuar semestralmente una capacitación desde la Unidad de Apuestas Permanentes a todos los delegados del Sorteo, sobre aspectos relacionados con protocolo del sorteo, plan de contingencia y reglamento de Delegados </t>
  </si>
  <si>
    <t>Realizar capacitación a los trabajadores que  participan como delegados de los sorteos de El Dorado en aspectos como protocolo del sorteo, plan de contingencia y reglamento de Delegados</t>
  </si>
  <si>
    <t xml:space="preserve">En el mes de Abirl se programrá la capcitacion de los delegados del sorteo autorizado el Dorado. </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</si>
  <si>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</si>
  <si>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 xml:space="preserve">Realizar capacitación a los profesionales de cartera del aplicativo comercial relacionado con "polizas" con el fin de que tengan claridad de las garantías que se encuentran vencidas. </t>
  </si>
  <si>
    <t>Direccion de Operación de Producto y Comercialización</t>
  </si>
  <si>
    <r>
      <rPr>
        <sz val="11"/>
        <color rgb="FF000000"/>
        <rFont val="Calibri"/>
        <family val="2"/>
      </rPr>
      <t xml:space="preserve">el procedimiento para la asignacion de de billeteria, se realiza de acuerdo al cupo de billeteria solicitada cuando es un nuevo distribuidor, por aumento o disminucion de cupo de distribuidores actuales, el comite de cupos conformado por ( El subgerente General, el Jefe Unidad Financiera, la Jefe Direccion de Operación de Producto y Comercialización ) en reuniones ordinarias o extraordinarias, cuando se presentan solicitudes se reune el comite y mediante un estudio, financiero, juridico y tecnico  se aprueba la asignacion de billeteria, se tienen en cuenta las garantias y polizas que cubran el despcho de billeteria, la distribucion de la billeteria de cada sorteo, se realiza mediante contrato con la firma transportadota Servi Entrega, este despacho se realiza con el visto bueno de la Direccion de Operación de Producto y Comercialización y el de la profesional de cartera, donde indican los distribuidores que estan al dia con obligaciones del pago de billeteria del sorteo correspondiente, que tienen sus polizas al dia y cargue de premios esta de acuerdo a lo reportado en la liquidacion de cada distribuidor.. </t>
    </r>
    <r>
      <rPr>
        <b/>
        <sz val="11"/>
        <color rgb="FF000000"/>
        <rFont val="Calibri"/>
        <family val="2"/>
      </rPr>
      <t>El riesgo no se materializo</t>
    </r>
  </si>
  <si>
    <t xml:space="preserve">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correos electronicos enviados a la Unidad Financiera informando si se encuentra algunos de los distribuidores con las garantías vencidas. </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</si>
  <si>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</si>
  <si>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</si>
  <si>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</si>
  <si>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 xml:space="preserve">Analizar, definir y documentar los lineamientos claros del concepto semanal del estado de las garantias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Direccion de Operación de Producto y Comercialización debe revisar previo al despacho </t>
  </si>
  <si>
    <t>Acto Administrativo</t>
  </si>
  <si>
    <r>
      <rPr>
        <sz val="11"/>
        <color rgb="FF000000"/>
        <rFont val="Calibri"/>
        <family val="2"/>
      </rPr>
      <t xml:space="preserve">El proceso para la expedicion de garantias es de acuerdo a la asignacion y distribuciobn de billeteria, estas garantias se solicitan de acuerdo a la solicitud echa por el nuevo distribuidor para asignacion de cupo de billeteria, o por los distribuidores actuales de la Loteria para aumento o disminucion de cupo de billeteria, para esto se cuenta con, las garantias y polizas que cubran el despacho de billeteria y por el comite de cupos que se reune mensualmente para el estudio, de nuevos distribuidores, el aumento o diminucion del despacho de billeteria, la distribucion se realiza mediante contrato con la firma transportadora Servi Entrega, el despacho se realiza con visto bueno del profesional de cartera, donde indique los distribuidores que estan al dia con obligaciones del pago del sorteo y cargue de premios del mismo. Las garantias que avalan el despacho de billeteria, son revisadas semanalmente en el aplicativo por parte de la jefe de la Direccion de Operacion del Producto y Comercializacion, entregando un reporte junto con la informacion de la profesional de cartera, a la auxiliar de la direccion de operacion del producto y comercializacion, para la retencion de los distribuidores por garantias vencidas o por el no pago de sorteo correspondiente. </t>
    </r>
    <r>
      <rPr>
        <b/>
        <sz val="11"/>
        <color rgb="FF000000"/>
        <rFont val="Calibri"/>
        <family val="2"/>
      </rPr>
      <t>El riesgo no se materializo</t>
    </r>
  </si>
  <si>
    <t>Se cuenta con la documentacion en fisico de acuerdo al reglamento de distribuidores, las garantias o polizas de los distribuidores proximos a vencer,</t>
  </si>
  <si>
    <t>1. Pérdida de los premios recibidos de los distribuidores.
2. Responsabilidad diluida de los funcionarios que intervienen, varios funcionarios intervienen en la manipulación de los premios.
3. Posibilidad de inconsistencia en la información reportada en las planillas enviadas por los distribuidores.
4. Inconsistencias en la recolección y entrega de los premios por parte de la transportadora.
5. Falta de ética profesional</t>
  </si>
  <si>
    <t>RS-01</t>
  </si>
  <si>
    <t>Posibilidad de afectación económica y reputacional por ocurrencia de soborno para realizar un inadecuado reconocimiento de premios con el fin de beneficiar un tercero.</t>
  </si>
  <si>
    <t>1. Estados de cuenta incorrectos
2. Apertura de procesos disciplinarios
3. Apertura de procesos penales</t>
  </si>
  <si>
    <t>El riesgo afecta la imagen de la entidad con efecto publicitario sistenido a nivel de sector administrativo, nivel departamental o municipal</t>
  </si>
  <si>
    <t>La periodicidad se estableció en semanal, debido a la realización de los sorteos, nivel de ocurrencia en 10% debido a que se ha materilizado muy poco el riesgo.
Frente al impacto, se definió afectación económica leve, y afectación reputacional mayor debido a que se trata de un riesgo de corrupción.</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</si>
  <si>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</si>
  <si>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El encargo de la  Dirección de Operación del Producto y Comercialización semanalmente recibe los paquetes de premios enviados por los distribuidores a través de la empresa transportadora. Inicialmente debe verificar la relación de paquetes registrados en la planilla de la transportadora frente a los paquetes de premios físicos. Si todo está correcto el funcionario sella la planilla del transportador.</t>
  </si>
  <si>
    <t xml:space="preserve">Verificar que lo relacionado en la planilla de la transportadora  corresponda con los paquetes físicos entrgados, en caso que en la planilla viene relacionado algún paquete que fisicamente no exista debe registrarse una nota en la planilla respectiva y si existe fisicamente y no en la planilla se  debe abrir el paquete para verificar el contenido del mismo y si es el caso devolverlo inmediatamente al transportador.
La  de la  Dirección de Operación del Producto y Comercialización solicita a la empresa transportadora que recoja los paquetes donde se identificaron anomalías y las anotaciones dejadas en el formato FRO410-30-4. </t>
  </si>
  <si>
    <t xml:space="preserve">Procedimiento Lectura de premios PRO-410-206
</t>
  </si>
  <si>
    <t>Planilla del transportador
Formato de premios a distribuidores FRO-410-30</t>
  </si>
  <si>
    <t>Responsable de la  Dirección de Operación del Producto y Comercialización</t>
  </si>
  <si>
    <t xml:space="preserve">Realizar una capacitación a los colaboradores de la Dirección de Operación del Producto y Comercialización sobre los procedimientos correspondientes a la Dirección. </t>
  </si>
  <si>
    <t xml:space="preserve">Acta de asistencia a capacitación. </t>
  </si>
  <si>
    <r>
      <rPr>
        <sz val="11"/>
        <color rgb="FF000000"/>
        <rFont val="Calibri"/>
        <family val="2"/>
      </rPr>
      <t xml:space="preserve">En la recepcion de los premios entregados por la transportadora, la persona responsable por parte de la Direccion de Operacion de Producto y Comercializacions, revisa contra planilla de la transportadora el recibo a satisfaccion de los mismos, los paquetes de premios entregados por la transpotadora son debidamente selladas por el reloj electronico de correspondencia con la hora y fecha, en la apertura de los mismos si algun paquete de premios no corresponde a la Loteria de Bogota, se comunica inmediatamente con la transportadora para que sea recojido los premios no correspondientes. </t>
    </r>
    <r>
      <rPr>
        <b/>
        <sz val="11"/>
        <color rgb="FF000000"/>
        <rFont val="Calibri"/>
        <family val="2"/>
      </rPr>
      <t>El riesgo no se materializo</t>
    </r>
  </si>
  <si>
    <t>Se cuenta con el protocolo y los formatos destinados, para la recepcion de los premios.</t>
  </si>
  <si>
    <t xml:space="preserve">El encargado de la  Dirección de Operación del Producto y Comercialización semanalmente realiza la apertura de todos los paquetes de premio recibidos y verificar que los premios y/o billetes correspondan a la Lotería de Bogotá, posteriormente debe perforar las fracciones en un lugar que no dañe el código de barras.
Si se detectan desviaciones en el control se debe: 
1. Si algún paquete de premios corresponde a otra loteria deben guardados bajo llave y ser notificados a la transportadora y al mismo tiempo al distribuidor respectivo (en el caso en que sea reconocido por la entidad). 
2, Se debe enviar un correo electrónico informando a la transportadora la inconsistencia, para que ellos envien un funcionario a recoger dichos paquetes.
3, Cuando el funcionario detecta que no es premio sino devolución debe registrar en el formato FRO410-30-4 tomar evidencia fotografica y dar traslado al  del área para que este informe de manera inmediata al disribuidor. 
Como soporte de la ejecución del control resultan los billetes o fracciones perforadas, en el caso de las desviaciones resultan como soportes los correos electronicos enviados y las anotaciones en el Formato  FRO410-30-4 Recibo de Premios a Distribuidores.  </t>
  </si>
  <si>
    <t>El encargado de la  Dirección de Operación del Producto y Comercialización semanalmente realiza la apertura de todos los paquetes de premio recibidos y verifica que los premios y/o billetes correspondan a la Lotería de Bogotá, posteriormente debe perforar las fracciones en un lugar que no dañe el código de barras.</t>
  </si>
  <si>
    <t xml:space="preserve">
Si se detectan desviaciones en el control se debe: 
1. Si algún paquete de premios corresponde a otra loteria deben guardados bajo llave y ser notificados a la transportadora y al mismo tiempo al distribuidor respectivo (en el caso en que sea reconocido por la entidad). 
2, Se debe enviar un correo electrónico informando a la transportadora la inconsistencia, para que ellos envien un funcionario a recoger dichos paquetes.
3, Cuando el funcionario detecta que no es premio sino devolución debe registrar en el formato FRO410-30-4 tomar evidencia fotografica y dar traslado al  del área para que este informe de manera inmediata al disribuidor. </t>
  </si>
  <si>
    <t>Procedimiento Validación y lectura de premios y promocionales PRO410-206</t>
  </si>
  <si>
    <t xml:space="preserve">Billete perforado
Correo Electrónico
Formato  FRO410-30-4 Recibo de Premios a Distribuidores. </t>
  </si>
  <si>
    <t>Realizar la apertura de todos los paquetes de premio recibidos</t>
  </si>
  <si>
    <r>
      <rPr>
        <sz val="11"/>
        <color rgb="FF000000"/>
        <rFont val="Calibri"/>
        <family val="2"/>
      </rPr>
      <t xml:space="preserve">Los premios que son recojidos a nivel nacional por la trasportadora responsable, son entregados en la Loteria de Bogota en la Direccion de Operación de Producto y Comercialización son abiertos y verificados por la persona resposable,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Direccion de Operación de Producto y Comercialización, liquidación u otro, estos premios se estan recibiendo en la Direccion de Operación de Producto y Comercialización unidad de loterias por parte de la transportadora los dias miercoles, jueves y viernes. </t>
    </r>
    <r>
      <rPr>
        <b/>
        <sz val="11"/>
        <color rgb="FF000000"/>
        <rFont val="Calibri"/>
        <family val="2"/>
      </rPr>
      <t>El riesgo no se materializo</t>
    </r>
  </si>
  <si>
    <t>Se cuenta con el protocolo en los formatos destinados, para la recepcion de los premios.</t>
  </si>
  <si>
    <t xml:space="preserve">El funcionario asignado de la  Dirección de Operación del Producto y Comercialización semanalmente realiza la radicación de los paquetes de premios perforados en el aplicativo tecnologico comercial de la loteria, posteriormente los dos auxiliares (auxiliar administrativo y auxiliar ) de la  Dirección de Operación del Producto y Comercialización deben leer (lectura del código de barras de cada fracción) los premios y promocionales, al finalizar la lectura de cada paquete por distribuidor se debe comparar el total del valor leido con respecto al total del valor reportado en la planilla del distribuidor.
Si se detectan diferencias entre lo leido y lo reportado por el distribuidor se debe realizar una segunda lectura de premios o promocinales, si la inconsistencia se mantiene se debe notificar por correo electronico al distribuidor sobre las inconsistencias detectadas y solicitando el pago respectivo.  Este documento debe ser enviado con copia a la unidad financiera y contable.
Como soporte de la ejecución del control resultan las planillas radicadas en el aplicativo comercial de la Lotería y relacionadas en el formato  FRO410-30-4 Recibo de Premios a Distribuidores.  En caso de presentarse alguna desviación queda como soporte el correo electronico notificando al distribuidor sonbre la diferencia presentada. </t>
  </si>
  <si>
    <t>El funcionario asignado de la  Dirección de Operación del Producto y Comercialización semanalmente (miércoles, jueves y viernes) realiza la radicación de los paquetes de premios perforados en el aplicativo tecnologico comercial de la loteria, posteriormente los dos auxiliares (auxiliar administrativo y auxiliar ) de la  Dirección de Operación del Producto y Comercialización deben leer (lectura del código de barras de cada fracción) los premios, al finalizar la lectura de cada paquete por distribuidor se debe comparar el total del valor leido con respecto al total del valor reportado en la planilla del distribuidor.</t>
  </si>
  <si>
    <t xml:space="preserve">
Si se detectan diferencias entre lo leido y lo reportado por el distribuidor se debe realizar una segunda lectura de premios o promocinales, si la inconsistencia se mantiene se debe notificar por correo electronico al distribuidor sobre las inconsistencias detectadas y solicitando el pago respectivo.  Este documento debe ser enviado con copia a la unidad financiera y contable.</t>
  </si>
  <si>
    <t xml:space="preserve">Planilla radicada
formato  FRO410-30-4 Recibo de Premios a Distribuidores
Correos a distribuidores. 
</t>
  </si>
  <si>
    <t>Auxiliar y Auxiliar administrativo
 Dirección de Operación del Producto y Comercialización</t>
  </si>
  <si>
    <t xml:space="preserve">Solicitar ampliar la capacidad de resolución y cámaras en la Direccion de Operación de Producto y Comercialización que enfoquen a todos los colaboradores de la Direccion de Operación de Producto y Comercialización. </t>
  </si>
  <si>
    <r>
      <rPr>
        <sz val="11"/>
        <color rgb="FF000000"/>
        <rFont val="Calibri"/>
        <family val="2"/>
      </rPr>
      <t xml:space="preserve">Direccion de Operación de Producto y Comercialización cuenta con cámaras de seguridad ubicadas extrategicamente en diferentes puntos tanto en los puestos de trabajo como en las diferentes entradas y salidas de la unidad, se esta realizando la lectura de premios y verificando contra la liquidacion realizada por el distribuidor que efectivamente el valor reportado en premios sea igual al valor leido por los funcionarios encargados. </t>
    </r>
    <r>
      <rPr>
        <b/>
        <sz val="11"/>
        <color rgb="FF000000"/>
        <rFont val="Calibri"/>
        <family val="2"/>
      </rPr>
      <t>El riesgo no se materializo</t>
    </r>
  </si>
  <si>
    <t>En la unidad de recursos fisicos se cuenta con la documentacion que soporta la ultima inspeccion y mantenimiento a las camaras de vigilancia, tanto internas (Direccion de Operación de Producto y Comercialización), como externas Loteria de Bogota</t>
  </si>
  <si>
    <t xml:space="preserve">El auxiliar de la Dirección de Operación del Producto y Comercialización termina de leer todos los premios y emite un reporte, el cual consolida la totalidad de premios reconocidos al distribuidor. Con este reporte realiza una revisión semanal conjunta con el profesional de cartera con el fin de comparar los premios renocidos vs las autoliquidaciones de cada distribuidor y su estado de cartera.
Si se encuentra diferencias en el sorteo al cual se le reconocieron los premios el auxiliar de la  Dirección de Operación del Producto y Comercialización debe ajustar el reporte de lectura de premios conforme a los criterios del profesional de cartera.
Si se encuentra diferencias en los codigos (de los distribuidores) aplicados a los premios se debe realizar los ajustes respectivos por parte del auxiliar de la  Dirección de Operación del Producto y Comercialización.
Como soporte de la ejecución del control resulta el resumen de los premios y promocionales leídos con los vistos buenos del colaborador de la Dirección de Operación del Producto y Comercialización y el área de cartera. </t>
  </si>
  <si>
    <t>El auxiliar de la  Dirección de Operación del Producto y Comercialización termina de leer todos los premios y emite un reporte, el cual consolida la totalidad de premios reconocidos al distribuidor. Con este reporte realiza una revisión conjunta con el profesional de cartera con el fin de comparar los premios renocidos vs las autoliquidaciones de cada distribuidor y su estado de cartera.</t>
  </si>
  <si>
    <t>Si se encuentra diferencias en el sorteo al cual se le reconocieron los premios el auxiliar de la  Dirección de Operación del Producto y Comercialización debe ajustar el reporte de lectura de premios conforme a los criterios del profesional de cartera.
Si se encuentra diferencias en los codigos (de los distribuidores) aplicados a los premios se debe realizar los ajustes respectivos por parte del auxiliar de la Dirección de Operación del Producto y Comercialización.</t>
  </si>
  <si>
    <t>Reporte resumen de relaciones de premios leidos</t>
  </si>
  <si>
    <t>Auxiliar de la  Dirección de Operación del Producto y Comercialización
Profesional de cartera</t>
  </si>
  <si>
    <t>Realizar la revisión reporte premios leidos con cartera</t>
  </si>
  <si>
    <r>
      <rPr>
        <sz val="11"/>
        <color rgb="FF000000"/>
        <rFont val="Calibri"/>
        <family val="2"/>
      </rPr>
      <t xml:space="preserve">semanalmente se realiza la revisión de premios leídos por parte de la Unidad de Loterías con el área de Cartera, esto se realiza antes de realizar la verificaión de los premios, toda vez que con esta reunión se determina a qué sorteo se realizará el abono de los premios leídos por la Unidad de Lotería. Dicha revisión se realiza sobre el consolidado de lectura de premios descargado del sistema, para lo cual tanto el área de cartera como el auxiliar de Unidad de Lotería firman el informe. En caso en que se necesite realizar el cambio del sorteo abonado, el Auxiliar adminisytrativo realiza el cambio anes de pasar al Jefe de la Unidad para verificación. </t>
    </r>
    <r>
      <rPr>
        <b/>
        <sz val="11"/>
        <color rgb="FF000000"/>
        <rFont val="Calibri"/>
        <family val="2"/>
      </rPr>
      <t>El riesgo no se materializo</t>
    </r>
  </si>
  <si>
    <t>En el aplicativo de  Direccion de Operación de Producto y Comercialización se encuentra la lectura de todos los distribuidores, de las planillas de reporte de los distribuidores, frente a la lectura de premios en el aplicativo.</t>
  </si>
  <si>
    <t xml:space="preserve">El profesional de la Dirección de Operación del Producto y Comercialización semanalmente  debe revisar que las diferencias presentadas se encuentren justificadas en el reporte respectivo (Reporte resumen de relaciones de premios leidos). Si todo está correcto procede a validar y cargar en el sistema comercial  los premios y promocionales. 
Si existe una diferencia sin justificación el auxiliar de la Dirección de Operación del Producto y Comercialización debe revisar y realizar el respectivo ajuste.
Como soporte de la ejecución del control resulta el Reporte resumen de relaciones de premios leidos en estado "Procesado". </t>
  </si>
  <si>
    <r>
      <t xml:space="preserve">El profesional de la Dirección de Operación del Producto y Comercialización semanalmente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</si>
  <si>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</si>
  <si>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Reporte resumen de relaciones de premios leidos en estado "Procesado"</t>
  </si>
  <si>
    <t xml:space="preserve"> Director de Operación del Producto y Comercialización</t>
  </si>
  <si>
    <t>Realizar reporte resumen de relaciones de premios leidos</t>
  </si>
  <si>
    <r>
      <rPr>
        <sz val="11"/>
        <color rgb="FF000000"/>
        <rFont val="Calibri"/>
        <family val="2"/>
      </rPr>
      <t xml:space="preserve">Semanalmente se realiza la verificación de los premios, una vez se realiza la verificación con el área de Cartera, el jefe de la Direccion de Operación de Producto y Comercialización, verifica que los valores reportados en las planillas correspondan a los valores depremios reportados por el distribuidor, en caso en que se presenten diferencias, se verifica el motivo de la misma: Falta de fracciones, premios mál liquidados, fracciones de más entre otros, se verifica cada una de las diferencias y en caso de ser necesario se informa al distribuidor para corrección y/o para cobro.            </t>
    </r>
    <r>
      <rPr>
        <b/>
        <sz val="11"/>
        <color rgb="FF000000"/>
        <rFont val="Calibri"/>
        <family val="2"/>
      </rPr>
      <t>El riesgo no se materializo</t>
    </r>
  </si>
  <si>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</si>
  <si>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Existe un CCTV para el ingreso a la loteria y 4 cámaras más para la  Dirección de Operación del Producto y Comercialización.
Existe control de acceso (control biométrico) en las instalaciones físicas de la  Dirección de Operación del Producto y Comercialización para el personal que ingresa.</t>
  </si>
  <si>
    <t>Automático</t>
  </si>
  <si>
    <t>No confiable</t>
  </si>
  <si>
    <t xml:space="preserve">En caso en presentarse desviaciones y no se pueda ingresar a la Dirección u otro colaborados que no pertenezca a la dirección tenga el acceso biometrico se debe comunicar a Recursos Fisicos para realizar la corrección inmediata. </t>
  </si>
  <si>
    <t>N.A.</t>
  </si>
  <si>
    <t>Disco duro del CCTV</t>
  </si>
  <si>
    <t xml:space="preserve"> Unidad de Recursos Físicos</t>
  </si>
  <si>
    <t xml:space="preserve">Solicitar a la Unidad de Recursos Fisicos la relación del personal que tiene acceso a la Dirección de Operación del Producto y Comercialización por medio de ingreso biometrico. En caso en que exista personal que cuente con el acceso y que no haga parte de la Dirección o Subgerencia solicitar la cancelación del acceso. </t>
  </si>
  <si>
    <t xml:space="preserve">Dirección de Operación del Producto y Comercialización </t>
  </si>
  <si>
    <t xml:space="preserve">Correo electrononico con las solicitudes. </t>
  </si>
  <si>
    <r>
      <rPr>
        <sz val="11"/>
        <color rgb="FF000000"/>
        <rFont val="Calibri"/>
        <family val="2"/>
      </rPr>
      <t xml:space="preserve">Se Actualiza cada vez que se requiera, la huella de un funcionario por traslado o ingreso a la unidad, se reitera que la puerta de ingreso al area de lectura de premios debe permanecer cerrada y solo debe ingresar funcionarios autorizados con huella mediante sistema biometrico. Los funcionarios con autorizados para ingreso son los de Dirección de Operación del Producto y Comercialización, La jefe de Dirección de Operación del Producto y Comercialización y el Subgerente General.               </t>
    </r>
    <r>
      <rPr>
        <b/>
        <sz val="11"/>
        <color rgb="FF000000"/>
        <rFont val="Calibri"/>
        <family val="2"/>
      </rPr>
      <t xml:space="preserve">El riesgo no se materializo     </t>
    </r>
    <r>
      <rPr>
        <sz val="11"/>
        <color rgb="FF000000"/>
        <rFont val="Calibri"/>
        <family val="2"/>
      </rPr>
      <t xml:space="preserve">             </t>
    </r>
  </si>
  <si>
    <t>En la unidad de recursos fisicos se cuenta con la documentacion en fisico, que soporta laas personas autorizadas para ingresar a la Dirección de Operación del Producto y Comercializacion,</t>
  </si>
  <si>
    <t>1. Desactualización del plan de contingencia del proceso del sorteo.
2. Fallas tecnológicas de las plataformas que intervienen.
3. Fallas técnicas de los equipos utilizados.</t>
  </si>
  <si>
    <t>RG-10</t>
  </si>
  <si>
    <t>Posibilidad de afectación económica y reputacional por ocurrencia de fallas en la realización del sorteo debido a fallas técnicas,  tecnológicas o humanas.</t>
  </si>
  <si>
    <t xml:space="preserve">La periodicidad se estableció semanal toda que corresponde a la realización de los sorteos. </t>
  </si>
  <si>
    <t xml:space="preserve">Semanalmente la empresa contratada para el mantenimiento de los equipos para la realización del sorteo verifica que los mismos estén funcionado en óptimas condiciones, para lo cual se verifica la funcionalidad de los mismos cotejando la funcionalidad con la lista de chequeo diseñada por la empresa especializada. 
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
Como soporte del control se presenta el acta de mantenimiento semanal, Informe de mantenimeinto semanal y CD del registro filmico de las pruebas y mantenimiento efectuado. </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</si>
  <si>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</si>
  <si>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preventivo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</si>
  <si>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</si>
  <si>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Acta de mantenimiento semanal
Informe de mantenimeinto semanal
CD del registro filmico de las pruebas y mantenieminto</t>
  </si>
  <si>
    <t>Técnico especializado de la empresa contratada
 Dirección y/o delegado</t>
  </si>
  <si>
    <t xml:space="preserve">Contar con el plan de contingencia de la Loteria y de la empresa contratada para la transmisión de los sorteos impresos y disponibles en la cartelera del canal. </t>
  </si>
  <si>
    <t xml:space="preserve">  Dirección de Operación del Producto y Comercialización</t>
  </si>
  <si>
    <t xml:space="preserve">Plande contingencia impreso y dispuesto en las carteleras del canal. </t>
  </si>
  <si>
    <r>
      <rPr>
        <sz val="11"/>
        <color rgb="FF000000"/>
        <rFont val="Calibri"/>
        <family val="2"/>
      </rPr>
      <t xml:space="preserve">Control: En la instalaciones de N.T.C y con todas las medidas de protocolo y seguridad, Todos los jueves en horas de la mañana y mediante cuadro de turnos elaborado por la  Dirección de Operación del Producto y Comercialización, esta designado un funcionario para asistir como delegado de la Loteria al mantenimiento de los equipos del sorteo, se cuentan con dos baloteras, una principal y una de contingencia, este mantenimiento tambien es acompañado por un delegado de la Secretaria de Gobierno y mensualmente por funcionario designado por la Oficina de Control Interno y se realiza grabacion del mismo por parte de N.T.C
Plan de Acción: Actualmente se cuenta por parte de N.T.C con el Plan de Contingencia relacinado con la ejecuión de los sorteos de la Lotería de Bogotá,    </t>
    </r>
    <r>
      <rPr>
        <b/>
        <sz val="11"/>
        <color rgb="FF000000"/>
        <rFont val="Calibri"/>
        <family val="2"/>
      </rPr>
      <t>El riesgo no se materializo</t>
    </r>
  </si>
  <si>
    <t>En la Dirección de Operación del Producto y Comercialización se cuenta con el soporte en fisico y electronico del plan de contingencia de N.T.C</t>
  </si>
  <si>
    <t xml:space="preserve">Semestralmente la empresa contratada para la Transmisión de los sorteos debe realizar una verificación del plan de contingencia con el objetivo de garantizar la realización, transmisión y emisión de los sorteos de Lotería, siguiendo los protocolos de seguridad definidos por la Lotería de Bogotá.
En caso de presentarse alguna desviación se debe determinar la causa de la misma, realizar las acciones necesarias y actualizar el plan de contingencia de la empresa contratada para la transmisión de los sorteos. 
Como soporte del control se cuenta con el plan de contingencia de la empresa contratada para la transmisión del sorteo. </t>
  </si>
  <si>
    <t>Existe un proveedor permanente que se encarga de producir, grabar y emitir por televisión el sorteo semanal de la Lotería el cual cuenta con un plan de contingencia para garantizar la  realización, transmisión y emisión de los sorteos de Lotería, siguiendo los protocolos de seguridad definidos por la Lotería de Bogotá.</t>
  </si>
  <si>
    <t>El proveedor de la transmisión del sorteo debe tener un plan de contingencia debidamente diseñado y aprobado que permita respaladar la realización del sorteo.</t>
  </si>
  <si>
    <t>Procedimiento de realización del sorteo PRO-410-204
Contrato de transmisión del sorteo. 
Plan de Contingencia</t>
  </si>
  <si>
    <t xml:space="preserve">Plan de Contingencia. </t>
  </si>
  <si>
    <t>Proveedor asiganado
 Director de Operación del Producto y Comercializacións y/o delegado</t>
  </si>
  <si>
    <t>Socializar y capacitar en el plan de contingencia</t>
  </si>
  <si>
    <t>Lista de asistencia
Material de difusión</t>
  </si>
  <si>
    <r>
      <rPr>
        <sz val="11"/>
        <color rgb="FF000000"/>
        <rFont val="Calibri"/>
        <family val="2"/>
      </rPr>
      <t xml:space="preserve">Control: Actualmente la realizacion de los sorteos de la Loteria de Bogota se efectúan en las instalacion de NTC en el centro comercial Dorado Plaza, para lo cual la empresa mediante la invitación privada No. 03 de 2021 presenta el plan de contingencia del canal.
Actualmente se cuenta con el plan de contingencias actualizado, para la realizacion de los sorteos en las instalaciones de NTC, centro comercial dorado plaza y trasmitidos por el canal 1.
</t>
    </r>
    <r>
      <rPr>
        <b/>
        <sz val="11"/>
        <color rgb="FF000000"/>
        <rFont val="Calibri"/>
        <family val="2"/>
      </rPr>
      <t>El riesgo no se materializo</t>
    </r>
  </si>
  <si>
    <t xml:space="preserve">Semestralmente la Lotería de Bogotá debe revisar y actualizar y socializar el plan de contingencia, lo anterior se debe realizar con todas las áreas involucradas en la realización de los sorteos. 
En caso de presentarse alguna desviación en el Plan de Contingencia se debe realizar la actualización correspondiente y así mismo debe ser socializado. 
Como soporte del control se cuenta con el plan de contingencia de la Lotería. </t>
  </si>
  <si>
    <t>Existe un plan de contingencia que identifica fallas y problemáticas de los temas centrales a la hora de efectuar el sorteo de la Lotería los temas centrales son: 1. sistemas, 2. fluido eléctrico, 3. funcionarios, 4. parte operativa y técnica y 5. Otras contingencias.</t>
  </si>
  <si>
    <t xml:space="preserve">En caso de presentarse alguna desviación en el Plan de Contingencia se debe realizar la actualización correspondiente y así mismo debe ser socializado. </t>
  </si>
  <si>
    <t xml:space="preserve">Plan de contingencia vigente
</t>
  </si>
  <si>
    <t>Cada vez que se materialice cada una de las fallas o problemáticas identificadas en el Plan</t>
  </si>
  <si>
    <t>No existe un registro oficial sobre el uso de contingencias.</t>
  </si>
  <si>
    <t xml:space="preserve"> Director de Operación del Producto y Comercializacións</t>
  </si>
  <si>
    <t>Definir y documentar los lineamientos que definen la manera en que se revisa y actualiza el plan de contingencia en la Lotería</t>
  </si>
  <si>
    <t>Soporte de socialización</t>
  </si>
  <si>
    <r>
      <rPr>
        <sz val="11"/>
        <color rgb="FF000000"/>
        <rFont val="Calibri"/>
        <family val="2"/>
      </rPr>
      <t xml:space="preserve">Continuamente se esta dando a conocer las contingencias que se puedan presentar y las soluciones inmediatas a las mismas a los funcionarios que hacen parte de la realizacion de los sorteos.El plan de contingencia se estara actualizando de acuerdo a las nesecidades que se llegaran a presentar.  </t>
    </r>
    <r>
      <rPr>
        <b/>
        <sz val="11"/>
        <color rgb="FF000000"/>
        <rFont val="Calibri"/>
        <family val="2"/>
      </rPr>
      <t>El riesgo no se materializo</t>
    </r>
  </si>
  <si>
    <t xml:space="preserve">Los delegados de la Gerencia y los delegado de la Dirección de Operación de Producto y Comercialización semanalmente ingresan a la boveda de seguridad dispuesta en las instalaciones de NTC con el fin de retirar los equipos y balotas bien sea para la ejecución de los sorteos o del mantenimiento preventivo, para lo cual este acceso es controla con el acceso biometrico para lo cual y una vez puesta la huella sobre el lector se coteja el permiso de ingreso con el sistema. 
En caso en presentarse desviaciones y no se pueda ingresar a Boveda o que otro colaborados que no pertenezca a la dirección tenga el acceso biometrico se debe comunicar con el canal para realizar la corrección inmediata. 
Como soporte del control se presentan las grabaciones de los sorteos. </t>
  </si>
  <si>
    <t>Cada vez que se da inicio a la realización del sorteo el delegado de la secretaria de gobierno debe dar apertura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</si>
  <si>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 xml:space="preserve">
En caso en presentarse desviaciones y no se pueda ingresar a Boveda o que otro colaborados que no pertenezca a la dirección tenga el acceso biometrico se debe comunicar con el canal para realizar la corrección inmediata. </t>
  </si>
  <si>
    <t>Procedimiento realización sorteo Lotería PRO-410-204</t>
  </si>
  <si>
    <t>Cada sorteo</t>
  </si>
  <si>
    <t>CD con la grabación del sorteo
Registro filmico a través de plataforma digital</t>
  </si>
  <si>
    <r>
      <rPr>
        <sz val="11"/>
        <color rgb="FF000000"/>
        <rFont val="Calibri"/>
        <family val="2"/>
      </rPr>
      <t xml:space="preserve">La secretaria de gobierno, ente de control encargado de asistir a la realizacion de los sorteos y mantenimiento de los equipos de baloteras, estan en la obligacion de llevar tanto para el mantenimiento como para los sorteos, los juegos de sellos nesesarios para garantizar que los equipos contaron con los sellos para el mantenimiento y los sellos para los sorteos ordinarios de la loteria.        </t>
    </r>
    <r>
      <rPr>
        <b/>
        <sz val="11"/>
        <color rgb="FF000000"/>
        <rFont val="Calibri"/>
        <family val="2"/>
      </rPr>
      <t>El riesgo no se materializo</t>
    </r>
  </si>
  <si>
    <t>Se cuentan con los formatos de actas donde se registran las personas autorizadas para el mantenimiento y realizacion de los sorteos de igual forma la secretaria de Gobierno envia a la   Dirección de Operación del Producto y Comercialización cada mes los nombres de los delegados tanto para sorteos Loteria como para mantenimiento, con el nombre del delegado de la secretaria de gobierno y sus respectivos sellos,</t>
  </si>
  <si>
    <t>1. Control inadecuado de los premios que llegan a la Lotería para ser leídos</t>
  </si>
  <si>
    <t>RG-11</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</si>
  <si>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</si>
  <si>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</si>
  <si>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</si>
  <si>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</si>
  <si>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t>
  </si>
  <si>
    <t>Procedimiento Validación y lectura de premios promocionales PRO-410-206</t>
  </si>
  <si>
    <t>Semanalmente</t>
  </si>
  <si>
    <t>Formato Recibo de premios a distribuidores FRO-410-30</t>
  </si>
  <si>
    <t>Contratista y auxiliar administrativo</t>
  </si>
  <si>
    <r>
      <rPr>
        <sz val="11"/>
        <color rgb="FF000000"/>
        <rFont val="Calibri"/>
        <family val="2"/>
      </rPr>
      <t xml:space="preserve">El recibo de premios en la   Dirección de Operación del Producto y Comercialización  por parte de la Transportadora Servi Entrega,  los dias miercoles, jueves y viernes, los premios que son debidamente verificados por el responsable de la   Dirección de Operación del Producto y Comercialización son sellados con el reloj electronico de correspondencia y registrados en el formato correspondiente, donde paso seguido, se distribullen a los funcionarios responsables del la Dirección de Operación del Producto y Comercialización  de la lectura y verificacion del valor reportado por los distribuidores en la planilla de premios, frente al valor registrado por la lectura en el aplicatvo.         </t>
    </r>
    <r>
      <rPr>
        <b/>
        <sz val="11"/>
        <color rgb="FF000000"/>
        <rFont val="Calibri"/>
        <family val="2"/>
      </rPr>
      <t>El riesgo no se materializo</t>
    </r>
  </si>
  <si>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</si>
  <si>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Cada vez que llegue un visitante a la  Dirección de Operación del Producto y Comercialización</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</si>
  <si>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</si>
  <si>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</si>
  <si>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</si>
  <si>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r>
      <rPr>
        <sz val="11"/>
        <color rgb="FF000000"/>
        <rFont val="Calibri"/>
        <family val="2"/>
      </rPr>
      <t xml:space="preserve">Esta puerta de abceso especificamente donde se realiza la recepcion y lectura de premios y cargue de los mismos, se mantiene por disposisciones de seguridad debidamente cerrada y solo pueden ingresar los funcionarios autorizados.
Se Actualiza cada vez que se requiera, la huella de un funcionario por un nuevo funcionario o traslado de la unidad, se reitera que la puerta de ingreso al area de lectura de premios debe permanecer cerrada y solo debe ingresar funcionarios autorizados con huella, cada funcionario responsable de la lectura de premios y demas funcionarios de la Dirección de Operación del Productos y Comercializacion.                                     </t>
    </r>
    <r>
      <rPr>
        <b/>
        <sz val="11"/>
        <color rgb="FF000000"/>
        <rFont val="Calibri"/>
        <family val="2"/>
      </rPr>
      <t>El riesgo no se materializo</t>
    </r>
  </si>
  <si>
    <t>1. Escasa inversión publicitaria
2. Desactualización de los estudios de mercado
3. Poco acceso a la información.
4. Cambio en la normatividad.</t>
  </si>
  <si>
    <t>RG-09</t>
  </si>
  <si>
    <t xml:space="preserve">Posibilidad de afectación económica y reputacional por pérdida de mercado de loterías / menores ventas de Lotería a causa de no tener estrategias comerciales en un plan estructurado. </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</si>
  <si>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</si>
  <si>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</si>
  <si>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 xml:space="preserve">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Como soporte del control se presenta el Plan Comercial y de Mercadeo aprobado. </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</si>
  <si>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</si>
  <si>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 xml:space="preserve">En caso de no realizarse en la fecha estipulada se debe realizar una reunión inmediata para elaborarlo. </t>
  </si>
  <si>
    <t xml:space="preserve">Procedimiento Plan comercial y de mercadeo PRO-440-215
</t>
  </si>
  <si>
    <t>Plan comercial y mercadeo</t>
  </si>
  <si>
    <t>Seguimiento a las actas de aprobación y socialización del plan de mercadeo</t>
  </si>
  <si>
    <t>Subgerencia Comercial -   Dirección de Operación del Producto y Comercialización  -Profesionales de mercadeo y comunicaciones</t>
  </si>
  <si>
    <t xml:space="preserve">Actas de aprobación y socialización. </t>
  </si>
  <si>
    <t xml:space="preserve">1- No se materializo ningun riesgo.
2- Las reuniones y actas fueron realizadas: Aprobación (27 Dic-2022) Socialización (12 Enero-2023) </t>
  </si>
  <si>
    <t>C:\Users\androd\OneDrive\LOTERIA DE BOGOTA\CARPETAS COMPARTIDAS - Andres Rodriguez\COMERCIAL\Plan Comercial\2023</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</si>
  <si>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</si>
  <si>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</si>
  <si>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Se debe reportar y sustentar los motivos del porque no realiza o no se cumplen alguna de las estrategias o actividades definidas en el plan. La subgerencia debe tomar decisión frente al atraso o el incumplimiento.</t>
  </si>
  <si>
    <t>Carpeta del plan comercial y de mercadeo</t>
  </si>
  <si>
    <t>Realizar seguimiento al cumplimiento de las estrategias planteadas en el plan comercial y mercadeo en terminos de ejecución presupuestal, comparando lo ejecutado con lo programado.</t>
  </si>
  <si>
    <t>Subgerencia Comercial -   Dirección de Operación del Producto y Comercialización</t>
  </si>
  <si>
    <t>Se realizo seguimiento a las actividades ejecutadas y los indicadores del plan comercial y de mercadeo</t>
  </si>
  <si>
    <t>C:\Users\androd\OneDrive\LOTERIA DE BOGOTA\CARPETAS COMPARTIDAS - Andres Rodriguez\COMERCIAL\Plan Comercial</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</si>
  <si>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</si>
  <si>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</si>
  <si>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</si>
  <si>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</si>
  <si>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</si>
  <si>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</si>
  <si>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Gerencia y Subgerencia</t>
  </si>
  <si>
    <t>No Aplica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</si>
  <si>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</si>
  <si>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</si>
  <si>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Revisar si es necesario cambiar las estrategias y analizar porque suceden las desviaciones.</t>
  </si>
  <si>
    <t>Reporte semanal de ventas
Power BI</t>
  </si>
  <si>
    <t xml:space="preserve">Subgerente
Director de Operación del Producto y Comercialización. </t>
  </si>
  <si>
    <t>Subgerente
Jefe Unidad Loterìas</t>
  </si>
  <si>
    <t>Reporte semanal de ventas
cuadro de mando</t>
  </si>
  <si>
    <r>
      <rPr>
        <sz val="11"/>
        <color rgb="FF000000"/>
        <rFont val="Calibri"/>
        <family val="2"/>
      </rPr>
      <t xml:space="preserve">Se cuenta con un programa llamado Power BI en la  Dirección de Operación del Producto y Comercialización, donde se manejan metas para el año 2023,porcentaje estimado de ventas reales,su diferencia y porcentaje de cumplimiento,se maneja tanto para fisico, virtual y pagina web, con su respectiva venta y metas, se puede consultar mes a mes o el totalizado a el mes que se lleve del año consolidado. </t>
    </r>
    <r>
      <rPr>
        <b/>
        <sz val="11"/>
        <color rgb="FF000000"/>
        <rFont val="Calibri"/>
        <family val="2"/>
      </rPr>
      <t xml:space="preserve"> El riesgo no se materializo</t>
    </r>
  </si>
  <si>
    <t>se maneja tanto para fisico, virtual y pagina web, con su respectiva venta y metas, se puede consultar mes a mes o el totalizado a el mes que se lleve del año consolidado.</t>
  </si>
  <si>
    <t>1. Despachos de billetería a distribuidores con incumplimiento de pago de acuerdo a los lineamientos de pago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</si>
  <si>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RG-12</t>
  </si>
  <si>
    <t>Posibilidad de afectación económica y reputacional por incremento de la cartera vencida de Distribuidores debido a despachos de billeteria a distribuidores con incumplimiento de pagos y/o falta de identificacion de consignaciones (Distribuidores)</t>
  </si>
  <si>
    <t>1. Aumento de rentención en el despacho de la billetería (Menos días de venta).
2. Desgaste administrativo (cobros jurídicos)
3. Disminución del flujo de caja
4. Afecta indicadores financieros de desempeño
5. Hallazgos de entes de control</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</si>
  <si>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</si>
  <si>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El Profesional de  cartera y/ o  contratista asignado por la Unidad Financiera y Contable verifica semanalmente  en el aplicativo comercial cada  uno  de los  estados de cuenta de los distribuidores activos que cumplan   con el procedimiento principal de recaudo y se retiene a que aquellos que no hayan cancelado los dos sorteos anteriores jugado al momento de efectuar el despacho,  adicional se debe validar las garantias( polizas y titulos de valor), finalmente se envia a  la Unidad de Loterias  la relacion de distribuidores informando a cuales distribuidores  se puede despachar y cuales no.</t>
  </si>
  <si>
    <t>Todos los lunes (semanalmente) el Profesional de cartera debe revisar en el aplicativo comercial cada uno de los estados de cuenta de los distribuidores y se retienen los que no hayan pagado 2 sorteos atrás, así mismo debe revisar el estado de vigencia de las polizas de cada distribuidor y revisar el cruce de relación de premios reconocidos y así debe identificar que distribuidores estan en mora o con incumplimientos de requisitos para el despacho y elabora memorando con una relación de los distribuidores a ser retenidos para la firma del jefe de unidad financiera. El jefe de la unidad financiera corrobora la información de retenidos en el aplicativo, y se envia por Email dicho memorando al Jefe  y auxiliar de  la Unidad de Loterías.</t>
  </si>
  <si>
    <t>Retener los morosos y con incumplimiento de garantías.
no autorizar el despacho de billeteria del proximo sorteo</t>
  </si>
  <si>
    <t>Procedimiento gestión de cartera PRO.310.244 DEFINIR EL  PROCEDIMIENTO</t>
  </si>
  <si>
    <t>Memorando de retenidos</t>
  </si>
  <si>
    <t>Profesional de cartera
Jefe de Unidad Financiera y Contable</t>
  </si>
  <si>
    <t>Jefe Unidad de Lotería</t>
  </si>
  <si>
    <t xml:space="preserve">Cuadro de retención </t>
  </si>
  <si>
    <t>Se envia semanal mente or correo la retencion.</t>
  </si>
  <si>
    <t xml:space="preserve">I. Se elaboró semanalmente  cuadro de retencion y se informa  poor medio de los correo a la Unidad de Loterias para lo pertimente </t>
  </si>
  <si>
    <t>https://loteriadbogota-my.sharepoint.com/:f:/g/personal/paula_forero_loteriadebogota_com/EpUQoL4zm9hDhNW-3YuzEqoBtIorj49JMgkO7wHQONWt8g?e=6f5FI7</t>
  </si>
  <si>
    <t xml:space="preserve">I.  Se elaboro semanal mente  el cuadro de retencion  y se informa  por medio de los correos  a la Unidad de Loteria para realizar el tramite pertinente </t>
  </si>
  <si>
    <t>I. Se elaboro semanalmente el cuadrp de retencion y se informa por  medio de los correos a la Unidad de Loterias al mes de Octubre</t>
  </si>
  <si>
    <t>El Tesorero General y  Profesional de cartera y/o Contratista designado por la Unidad Financiera y Contable validar diariamente la informacion recepcionada por parte de  la tesoreria general  por medio de archivos planos los cuales se  cargan diaramente en las cuentas de los distribuidores. ç</t>
  </si>
  <si>
    <t>Diariamente el o la  tesorero (a)  debe descargar los archivos de recaudo del portal de cada banco, estos archivos son remitidos vía correo electrónico al responsable encargado de cargar las consiganciones en  el aplicativo interno, con el fin de evidenciar qué distribuidores pagaron los o el sorteo para así autorizar el despacho.</t>
  </si>
  <si>
    <t>Cuando los códigos del distribuidor  son incorrectos, no se autoriza el despacho, hasta que se identifique el distribuidor que realizó efectivamente el pago.</t>
  </si>
  <si>
    <t>Procedimiento gestión de cartera PRO.310.244</t>
  </si>
  <si>
    <t>Base de datos del aplicativo
Registro de cargue en el aplicativo</t>
  </si>
  <si>
    <t>Tesorero(a)
Profesional o auxiliar de cartera</t>
  </si>
  <si>
    <t xml:space="preserve">Ajuste en procedimiento de cobro coactivo, teniendo en cuenta que no toda la cartera entra a cobro coactivo. </t>
  </si>
  <si>
    <t>Secretaria General - Unidad Financiera y Contable.</t>
  </si>
  <si>
    <t>Se revisó el procedimiento</t>
  </si>
  <si>
    <t>No es necesario la actualización del procedimiento. Se ajustó el procedimiento de cobro persuasivo</t>
  </si>
  <si>
    <t>https://loteriadbogota.sharepoint.com/:b:/s/SorportessobrconciliacionesdeUnidadFinanciera/EWVglXzCrjlKud7ei-YhNJIBfLVu6ZxcHOA2xH9dDHN0dg?e=brzDWW</t>
  </si>
  <si>
    <t xml:space="preserve">I. No es necesario la actualizacion del procedimiento. II. Se ajusto el procedimiento de obro persuasivo III.  No se ha materializado  el riesgos. </t>
  </si>
  <si>
    <t xml:space="preserve">El Profesional de  cartera y/ o Contratista designado por la Unidad Financiera y Contable informa al distribuidor que se encuentra  retenido por via  correo electronico o llamada telefónica indicando su estado actual y solitando el pago inmediato para proceder a despachar o si el casos requerir el soporte correspondiente al pago.                                                                                                                                                                                </t>
  </si>
  <si>
    <t xml:space="preserve">Con los distribuidores retenidos diariamente el funcionario encargado de cartera debe llamar a dichos distribuidores para gestionar el pago y el envío del respectivo comprobante, una vez se recibe, se procede a autorizar el despacho mediante memorando dirigido a la Unidad de Loterías, de lo contrario continúa retenido.              </t>
  </si>
  <si>
    <t>Si la mora persiste se debe reportear a la secretaria general para dar inicio de cobro.
Se debe realizar un procedimiento para la cartera en general diferente a Ditribuidores-</t>
  </si>
  <si>
    <t>Correo electrónico del cobro persuasivo
Memorando interno de activación de cobro coactivo</t>
  </si>
  <si>
    <t>Realizar un procedimiento de cartera para toda la entidad, no solo de distribuidores.</t>
  </si>
  <si>
    <t>Documento metodológico</t>
  </si>
  <si>
    <t>se revisaron los procedimeintos de Gestión de recaudo, cobro persuasivo y cobro coactivo</t>
  </si>
  <si>
    <t>No se considera pertinente unificar los procedimientos, se ajustaron los procedimientos de Gestión de recaudo y cobro persuasivo. CIGYD abril 01 de 2023.</t>
  </si>
  <si>
    <t xml:space="preserve">I. Se determino que es pertinenete  unificar  los procedimientos de gestion de recaudo y cobro persuasivo  Puesto que son  procedimiento similares  pero que estan enfocados a  diferentes propositos, </t>
  </si>
  <si>
    <t>N/a</t>
  </si>
  <si>
    <t>I. Se determino que es pertinente unificar los procedimientos de gestion de recaudo y cobro persuasivo. II. No hay una actualizacion de  este tema durante este bimestre</t>
  </si>
  <si>
    <t xml:space="preserve">Revisión reporte premios leidos con cartera.                                       Responsable : Profesional de cartera y /o contratista designado por la Unidad Financiera y Contable </t>
  </si>
  <si>
    <t>El auxiliar de la unidad de lotería termina de leer todos los premios y emite un reporte, el cual consolida la totalidad de premios reconocidos al distribuidor. Con este reporte realiza una revisión conjunta con el responsable asignado de cartera con el fin de comparar los premios renocidos vs las autoliquidaciones de cada distribuidor y su estado de cartera. Periodicidad diaria</t>
  </si>
  <si>
    <t>Si se encuentra diferencias en el sorteo al cual se le reconocieron los premios el auxiliar de la unidad de lotería debe ajustar el reporte de lectura de premios conforme a los criterios establecidos.
Si se encuentra diferencias en los codigos (de los distribuidores) aplicados a los premios se debe realizar los ajustes respectivos por parte del auxiliar de la unidad de lotería.</t>
  </si>
  <si>
    <t xml:space="preserve">Procedimiento Lectura de premios PRO410-206-9
</t>
  </si>
  <si>
    <t xml:space="preserve">Auxiliar de la Unidad de Lotería
Profesional de cartera
</t>
  </si>
  <si>
    <t>acto administrativo</t>
  </si>
  <si>
    <t>Se efectuaron revisiones semanales entre el auxiliar de loterías y el profesional de cartera en relación con los premios leidos.</t>
  </si>
  <si>
    <t xml:space="preserve">No hay  documnetacion  ya que esta en la Unidad de  premios </t>
  </si>
  <si>
    <t xml:space="preserve">I. Se efectuaron revisiones  semanales entre auxiliar de Loterias y el profesional de cartera en relacion  con los premios  leido . </t>
  </si>
  <si>
    <t xml:space="preserve">I. La Unidad Financiera no tiene  documentacion  sobre este procesos  ya que la documentacion fisica , que da radicada y documentada en Unidad de Loterias </t>
  </si>
  <si>
    <t>1. Falta de identificación (conciliación) de la consignación. 
2. Inconsistencias en la parametrización del sistema.
3. Errores en la aplicación de premios y promocionales.
4. Cargue erroneo de una consignación.</t>
  </si>
  <si>
    <t>RG-13</t>
  </si>
  <si>
    <t>Posibilidad de afectación económica y reputacional por contar con estados de cuenta incorrectos</t>
  </si>
  <si>
    <t>1. Desgaste administrativo (Identificación, análisis y ajuste).
2. Retención indebida a distribuidores.
3. Afectación de los estados financieros con información incompleta</t>
  </si>
  <si>
    <t>La periodicidad se estableció en semanal con un 100% de probabilidad de ocurrencia.
Una afectación económica leve, debido a que es menor al 1% del patrimonio de la Lotería de Bogotá, y reputacional menor, debido a que afecta la imagen de la entidad ante proveedores.</t>
  </si>
  <si>
    <t xml:space="preserve">Cargue de consignaciones en el aplicativo interno de cartera   Responsable : Tesorero General y  Profesional de cartera y/o Contratista designado por la Unidad Financiera y Contable.                                           Validar  diariamente la informacion recepcionada por parte de  la tesoreria general  por medio de archivos planos los cuales se  cargan diaramente en las cuentas de los distribuidores. </t>
  </si>
  <si>
    <t>Diariamente el o la  tesorero (a)  debe descargar los archivos de recaudo del portal de cada banco, estos archivos son remitidos vía correo electrónico al responsable encargado de cargar las consiganciones en  el aplicativo interno de cartera, con el fin de evidenciar los distribuidores que pagaron los o el sorteo para así autorizar el despacho.</t>
  </si>
  <si>
    <t>Identificar las desviaciones 
ajustar los codigos incorrectos</t>
  </si>
  <si>
    <t>Jefe Unidad Financiera y Contable.
Auxiliar Unidad Financiera y Contable</t>
  </si>
  <si>
    <t>Diariamente se verifica la informacion, y se envia al distribuidor  una recomendacion de como en enviar y referenciar las consignaciones pertinentes , tambien se recuerda mensualmente a traves de las reuniones con los distribuidores.</t>
  </si>
  <si>
    <t>Diariamente se recibieron de la tesorería los reportes de los bancos, las mismas fueron registradas en el aplicativo.</t>
  </si>
  <si>
    <t>https://loteriadbogota.sharepoint.com/:f:/s/CARPETASCOMPARTIDAS/Ev9oyuJ242hAv_e7dK34bOQBmsVwRHliK73nS3ZZqJxcdQ?e=6aDIVC</t>
  </si>
  <si>
    <t xml:space="preserve">Diariamente se recibieron de la tesoreria los reporte  de los bancos, se han registado en el aplicativo </t>
  </si>
  <si>
    <t>Diarimente  se recibieron  de la tesoreia los reporte de los bancos, se han registrados en el aplicativo</t>
  </si>
  <si>
    <t xml:space="preserve">I. Diariamente se recibieron de las  tesoreria los reportes de los bancos, se han registrado en el aplicativo </t>
  </si>
  <si>
    <t>Revisión reporte premios leidos con cartera.                                       Responsable : Profesional de cartera y /o contratista designado  y Auxiliar de la  Unidad de Loterias.                                                                                                   Validar la informacion leida  por la Unidad de Loterias  frente a las liquidaciones remitidas  por los distribuidores.</t>
  </si>
  <si>
    <t>El auxiliar de la unidad de lotería termina de leer todos los premios y emite un reporte, el cual consolida la totalidad de premios reconocidos al distribuidor. Con este reporte realiza una revisión conjunta con el responsable asignado de cartera con el fin de revisar y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</si>
  <si>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la revisión y documentación verificada.
Si se encuentra diferencias en los codigos (de los distribuidores) aplicados a los premios se debe realizar los ajustes respectivos de acuerdo al análisis que aporta la documentación (liquidación, planilla de premios, premios, y reconteo de billetería)</t>
  </si>
  <si>
    <t xml:space="preserve">Procedimiento Lectura de premios 410-206-10
</t>
  </si>
  <si>
    <t>Semanal 
(Hasta tres veces a la semana)</t>
  </si>
  <si>
    <t>Reporte resumen de relaciones de premios leidos
Planillas de premios</t>
  </si>
  <si>
    <t>Auxiliar de la Unidad de Lotería
Profesional de cartera</t>
  </si>
  <si>
    <t>Realizar conciliaciones semanales del cargue de los premios y promocionales; las diferencias o falta documentacion se le pide al Distribuidor la aclaracion de la diferencias a traves de correo</t>
  </si>
  <si>
    <t xml:space="preserve">Plataforma  </t>
  </si>
  <si>
    <t xml:space="preserve">I. Se efectuaron revisiones semanales enrte el auxiliar  de loterias y el porfesional de cartera en relacion  con los premios leidos </t>
  </si>
  <si>
    <t xml:space="preserve">I. se efectuaron revisiones semanales entre el auxiliar de loterias y el profesional de cartera en relacion alos premios cruzados y leidos </t>
  </si>
  <si>
    <t>1. Falta de controles en el seguimiento, consignaciones y acuerdos de pago.</t>
  </si>
  <si>
    <t>RG-14</t>
  </si>
  <si>
    <t xml:space="preserve">Posibilidad de afectación económica y reputacional por incremento de cartera de distribuidores debido a falencias en las consignaciones y acuerdos de pago. </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</si>
  <si>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</si>
  <si>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podría sobrepasar el 1% del patrimonio de la Lotería de Bogotá</t>
  </si>
  <si>
    <t>Elaboración de conciliaciones             Responsables: Contratista designado, profesional de Cartera  y Jefe  de la Unidad Financiera y Contable.                                                          Elaborar  semanamente las conciliaciones de recaudo s de acuerdo a los archivos planos enviados por la Tesoreria.</t>
  </si>
  <si>
    <t>El responsable de la Unidad Financiera mensualmente elabora las conciliaciones, y la tesorería envía los archivos diariamente para la carga de las conciliaciones.</t>
  </si>
  <si>
    <t>En caso de encontrarse consignaciones sin registrar se procede a ubicar el distribuidor que efectuó el pago y se carga la consignación</t>
  </si>
  <si>
    <t>Procedimiento Conciliación bancaria PRO-310-252</t>
  </si>
  <si>
    <t>Elaboración de conciliaciones Mensual
Carga diaria</t>
  </si>
  <si>
    <t>Responsable asignado de la Unidad Financiera y Contable.</t>
  </si>
  <si>
    <t>Elaborar conciliaciones, verificar  si hay transcciones por conciliar.</t>
  </si>
  <si>
    <t>Se realizaron las conciliaciones bancarias de los meses de enero y febrero</t>
  </si>
  <si>
    <t>Se realizaron las conciliaciones bancarias de los meses de marzo y abril</t>
  </si>
  <si>
    <t>https://loteriadbogota.sharepoint.com/:f:/s/CARPETASCOMPARTIDAS/EuVed3sgimVLhMlTLM_ESrYBd60-8im1ECmTypxo0dObjA?e=aE04bt</t>
  </si>
  <si>
    <t xml:space="preserve">I. Se realizaron las conciliaciones bancarias de los meses de Junio a Agosto , se adjunta la informacion </t>
  </si>
  <si>
    <t xml:space="preserve">I. Se realizaro  las conciliaciones bancarias de los meses de Septiembre  y Octubre </t>
  </si>
  <si>
    <t>I. Se realizaro  las conciliaciones bancarias de los meses de Noviembre y Diciembre 2023</t>
  </si>
  <si>
    <t xml:space="preserve">Ejecución de filtros para despacho de producto a distribuidores  Responsables : Profesional de  cartera o Contratista designado  y Jefe de la Unidad Financiera y / o contable                                     Ejecutar un filtro dese Cartera para despachar   la billeteria a los distribuidores y posteriormente en Unidad de Loterias ,verificando las polizas. </t>
  </si>
  <si>
    <t>Se ejecuta un filtro desde Cartera para despachar el producto a los distribuidores, y posteriormente en Unidad de Loterías, verificando las pólizas.</t>
  </si>
  <si>
    <t>En caso de identificar anomalías en el filtro realizado por Cartera, se reitera la solicitud de consignación al disstribuidor o constancia de pago.
Si el distribuidor no cuenta con póliza y/o respaldo aceptado por la Lotería de Bogotá, se retiene el despacho al distribuidor, hasta que realice la subsanación.</t>
  </si>
  <si>
    <t>Procedimiento Gestión de cartera</t>
  </si>
  <si>
    <t>Diariamente
(Lunes a miércoles)</t>
  </si>
  <si>
    <t>Retención de billetería
Despacho  de billetería</t>
  </si>
  <si>
    <t>Realizar los documentos de:
Retención de billetería
Despacho  de billetería</t>
  </si>
  <si>
    <t xml:space="preserve">Se  consolida los soportes sobre las retencion y despacho de billeterias </t>
  </si>
  <si>
    <t xml:space="preserve">Se consolida  los soportes sobre la retencio y despacho de billeterias </t>
  </si>
  <si>
    <t>https://loteriadbogota.sharepoint.com/:f:/s/CARPETASCOMPARTIDAS/Ekcylsv9ziZBswVSUn6-YQ4ByJrkrwgS2up9eNhWHtaPwA?e=HljScs</t>
  </si>
  <si>
    <t xml:space="preserve">I. Se  consolidad los soportes de soobre la retencion  y despacho de billeterias </t>
  </si>
  <si>
    <t xml:space="preserve">I. Se consolida los soportes de sobre la retencion y despacho de billetrias </t>
  </si>
  <si>
    <t xml:space="preserve">División de funciones entre análisis de cartera y registro de consignaciones                                        Responsables: Jefe de la Unidad Financiera  y Contable                                                              Establecer  las funciones del profesional de cartera y el contratista designado por la Unidad Financiera y Contable, evitando la concntracion de funciones. </t>
  </si>
  <si>
    <t>El profesional de cartera es distinto al responsable de registro de conciliaciones, evitando concentración de poder y funciones en un mismo funcionario</t>
  </si>
  <si>
    <t xml:space="preserve">En caso de  encontrar Retrasos en los acuerdos de pago de los distribuidores, se  realiza la retencion correpondiente al sorteo ordinario que esta jugando en ese momento, y se realiza la llamada correspondiente junto el correo en donde se informar el pago atrasado . </t>
  </si>
  <si>
    <t>https://loteriadbogota.sharepoint.com/sites/SorportessobrconciliacionesdeUnidadFinanciera?e=1%3Ab0cd59746df64b368afaad8471b15777&amp;CT=1650905217760&amp;OR=OWA-NT&amp;CID=1349a2b7-3671-f05e-2b0f-46342c81ea17</t>
  </si>
  <si>
    <t xml:space="preserve">Documentacion en excel y la concilaicion que hace  la oficina de cartera junto area comercial encargado de realizar.  correos infor5mado la situacion a los distribuidores </t>
  </si>
  <si>
    <t>Profesional de Cartera
Responsable de registro de consignaciones</t>
  </si>
  <si>
    <t>Realizar la conciliaciones con la persona encargada o que la Secretaria General y/o la unidad financiera y contables, de manera quincenal  para revizar los acuerdo de pago</t>
  </si>
  <si>
    <t xml:space="preserve">El personal elegido por la secretaria General y/o </t>
  </si>
  <si>
    <t xml:space="preserve">Archivo de excel . conciliaciones de acuerdos de pago                                   Correos </t>
  </si>
  <si>
    <t xml:space="preserve"> Se ha reportado por lo distribuidores de CORDO, se adjuntan lo correo en el link : https://loteriadbogota.sharepoint.com/sites/SorportessobrconciliacionesdeUnidadFinanciera?e=1%3Ab0cd59746df64b368afaad8471b15777&amp;CT=1650905217760&amp;OR=OWA-NT&amp;CID=1349a2b7-3671-f05e-2b0f-46342c81ea17</t>
  </si>
  <si>
    <t>https://loteriadbogota-my.sharepoint.com/:u:/g/personal/paula_forero_loteriadebogota_com/EUZZNJkgBnNCrCq7EOMFa_kBEFobK0t6zfZK3r97YFN-nA?e=B9Kzxi</t>
  </si>
  <si>
    <t xml:space="preserve">I. Se finalizo los acuerdos de pagos se esta esperando la firmas  por las areas encargadas  para hacer los ajustes  contables correspondientes </t>
  </si>
  <si>
    <t xml:space="preserve">I. Pendiente sobre la firmas y la revision de los acuerdos de pagos para realizar su debido ajuste en contabilidad y en cartera </t>
  </si>
  <si>
    <t>1. No pago de la multa impuesta por la entidad.</t>
  </si>
  <si>
    <t>RG-15</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</si>
  <si>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</si>
  <si>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</si>
  <si>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</si>
  <si>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 xml:space="preserve">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t>
  </si>
  <si>
    <t>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</si>
  <si>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En caso de no prosperar el cobro persuasivo, se dará inicio al cobro coactivo.</t>
  </si>
  <si>
    <t>Procedimiento Cobro coactivo PRO-103-229
Procedimiento Cobro persuasivo PRO-103-386</t>
  </si>
  <si>
    <t>Cada vez que se requiera utilizar instrumentos de cobro persuasivo y coactivo</t>
  </si>
  <si>
    <t>Acto administrativo ejecutoriado. Oficios, llamadas, correo electrónico, entre otros.</t>
  </si>
  <si>
    <t xml:space="preserve">Profesional del àrea de cartera-  Unidad financiera y contable- y el profesional designado por Secretaría General. Jefe de unidad financiera y contable </t>
  </si>
  <si>
    <t>Presentar soportes de cobro persuasivo o coactivo</t>
  </si>
  <si>
    <t>Profesional designado por Secretaría General o Jefe de la Unidad Financiera y Contable</t>
  </si>
  <si>
    <t>Soportes de cobro persuasivo o coactivo</t>
  </si>
  <si>
    <t xml:space="preserve">Primerbimestre  no se ha presentado  ningun distribuidr que cumpla con los requisitos  para entarara a cobro juridico </t>
  </si>
  <si>
    <t xml:space="preserve">se adjunta el excen en donde se informa y se revizar la informacion y las llamadas que se ha realizado por sorteos del mes de abril se adjunta es reporte de llamadas </t>
  </si>
  <si>
    <t>https://loteriadbogota-my.sharepoint.com/:x:/g/personal/paula_forero_loteriadebogota_com/ESfTCyZnDZdGh2Dv38IyXVMBz6Nc3Z6I7jJQLbj7KBZgQA?e=7z20Cq</t>
  </si>
  <si>
    <t xml:space="preserve">I. se adjunta correo y excel sobre los saldos a los diferentes distribuidores  realizadas el mes de Junio a Agosto </t>
  </si>
  <si>
    <t>I. se  adjunta correo y excel sobre las llamadas reportadas y realizadas a los distribuidores sobre la informacion de los saldos pendientes</t>
  </si>
  <si>
    <t>Hacer seguimiento en casos de acuerdos de pago.</t>
  </si>
  <si>
    <t>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</si>
  <si>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Si se incumple se continúa con el trámite coactivo.</t>
  </si>
  <si>
    <t>Cada vez que se suscriban acuerdos de pago</t>
  </si>
  <si>
    <t>Acto administrativo ejecutoriado. Acuerdo de pago. Soportes de pago. Correos electrónicos.</t>
  </si>
  <si>
    <t xml:space="preserve">Profesional del área de Cartera-  Unidad Financiera y Contable- y el profesional designado por Secretaría General. Jefe de unidad financiera y contable </t>
  </si>
  <si>
    <t>Presentar soportes de seguimiento a pagos</t>
  </si>
  <si>
    <t>Soportes de seguimiento a pagos</t>
  </si>
  <si>
    <t xml:space="preserve">Los soportes existe de forma fisica no es posisble tener  de forma virtual  la informacion es bastante amplia </t>
  </si>
  <si>
    <t>n/a</t>
  </si>
  <si>
    <t xml:space="preserve">I. los soportes existe de forma fisica no es  posible  tener de forma virtual, ya que  la informacion es amplia </t>
  </si>
  <si>
    <t xml:space="preserve">I. Los soportes existe de forma fisica no es posible enviarla de forma virtual ya que la informacion es bastante. </t>
  </si>
  <si>
    <t>Posibilidad de afectación económica y reputacional por despacho a distribuidores sin cumplimiento de requisitos con el fin de beneficio propio o de terceros.</t>
  </si>
  <si>
    <t>Se revisó el procedimiento , y se envio el reporte a control interno del mes de febrero 28 2023</t>
  </si>
  <si>
    <t>I. No se ha reportado novedad sobre este procedimeinto hasta el mes de Agosto 2023</t>
  </si>
  <si>
    <t>I. No se ha reportado ninguna novedad  sobre este prcedimeinto hasta el mes de octubre 2023</t>
  </si>
  <si>
    <t>RG-16</t>
  </si>
  <si>
    <t>Posibilidad de afectación económica y reputacional por incumplimiento de las obligaciones del concesionario de apuestas permanentes o chance durante la ejecución del contrato de concesión.</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</si>
  <si>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</si>
  <si>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 xml:space="preserve">El equipo de la Unidad de Apuestas y Control de Juegos debe realizar de forma mensual las visitas a los puntos de venta del Concesionario, con el fin de verificar el cumplimiento de las obligaciones contractuales. En caso de encontrar evidencias se debe enviar comunicado con el requerimiento de información. 
El equipo de la Unidad de Apuestas y Control de Juegos debe realizar de forma trimestral las visitas a la sede administrativa del Concesionario, con el fin de verificar el cumplimiento de las obligaciones contractuales. En caso de encontrar evidencias se debe enviar comunicado con el requerimiento de información. 
</t>
  </si>
  <si>
    <t xml:space="preserve">La Lotería de Bogotá realizará de forma mensual y aleatoria las visitas de fiscalización a los puntos de venta del  concesionario de apuestas permanentes. En estas visitas se debe verificar cuando aplique, cada una de las obligaciones contractuales (definidas en el contrato y sus anexos) con el fin de determinar el cumplimiento de dichas obligaciones.
El equipo de la Unidad de Apuestas tendrá la  facultad de solicitar los soportes respectivos, y la de inspeccionar visualmente cada aspecto en campo.
La Lotería de Bogotá realizará trimestralmente las visitas de fiscalización a la sede administrativa del Concesionario de apuestas permanentes, previa radicación de los requerimientos de información necesarios para adelantar la visita.
En estas visitas se debe verificar cuando aplique, cada una de las obligaciones contractuales (definidas en el contrato y sus anexos) con el fin de determinar el cumplimiento de dichas obligaciones.
El equipo asignado está en la obligación y autoridad de solicitar los soportes respectivos, y la de inspeccionar visualmente cada aspecto.
</t>
  </si>
  <si>
    <t xml:space="preserve">En caso de encontrar evidencias se debe enviar comunicado con el requerimiento de información al Concesionario. </t>
  </si>
  <si>
    <t>Procedimiento control y seguimiento al juego Apuestas Permanentes o Chance PRO-420-194-9</t>
  </si>
  <si>
    <t>Trimestral
Visita a punto de ventas es aleatorio</t>
  </si>
  <si>
    <t>Acta de visita administrativa
Informe de visita correspondiente.
Informe de fiscalización del trimestre correspondiente.
Oficio de requerimiento si lo hubiese, así como respuesta por parte del concesionario.</t>
  </si>
  <si>
    <t>Profesionales de la Unidad de Apuestas
Área de Sistemas</t>
  </si>
  <si>
    <t xml:space="preserve">Verificar ventas, pago de premios en poder del público, premios pagados y premios caducos, con sus respectivos controles.
Aplicar el mecanismo de seguimiento y apoyo a la supervisión del contrato de Concesión, mediante el Diagrama de Gantt de forma periódica, una vez revisada la documentación remitida por el Concesionario.
</t>
  </si>
  <si>
    <t>Subgerente General
Unidad de Apuestas permanentes</t>
  </si>
  <si>
    <t xml:space="preserve">En el mes de enero y febrero se realizaron 55 visitas administrativas administrativas a los puntos de venta del consecionario. </t>
  </si>
  <si>
    <t>RG-17</t>
  </si>
  <si>
    <t>Posibilidad de afectación económica y reputacional por aumento del juego ilegal</t>
  </si>
  <si>
    <t>1.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</si>
  <si>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</si>
  <si>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La Unidad de Apuestas y Control de Juegos, debe revisar el informe mensual sobre juego ilegal que remite el Concesionario, de conformidad con la obligación contractual. El asesor jurídico externo de la entidad debe validar que los procesos penales corresponden a la Lotería de Bogotá según el reporte del Concesionario.</t>
  </si>
  <si>
    <t xml:space="preserve">La Unidad de Apuestas y Control de Juegos a través del asesor jurídico externo, debe validar que los procesos penales  remitidos por el Concesionario de forma mensual sobre juego ilegal, en los que la Lotería de Bogotá se hace parte de los procesos en calidad de víctima.  </t>
  </si>
  <si>
    <t xml:space="preserve">El asesor jurídico externo debe reportar la validación e informar a la Lotería sobre el resultado de la misma, en caso de no encontrar que la Lotería de Bogotá es víctima en los procesos, se deberá informar al Concesionario. </t>
  </si>
  <si>
    <t>Informes contra el juego ilegal que presenta el concesionario</t>
  </si>
  <si>
    <t>Informe del concesionario</t>
  </si>
  <si>
    <t>Realizar seguimiento a actividades de lucha contra juego ilegal por parte del concesionario, de acuerdo al informe del asesor jurídico externo.</t>
  </si>
  <si>
    <t>Informe de seguimiento</t>
  </si>
  <si>
    <t>La Unidad de Apuestas y Control de Juegos debe implementar un cronograma de capacitaciones sobre juego legal y jornadas de sensibilización de forma semestral, dirigido a Gestores de juegos promocionales y rifas, así como a autoridades y entidades distritales.
Como soporte se llevará un registro de la asistencia a cada una de las actividades realizadas.</t>
  </si>
  <si>
    <t xml:space="preserve">De forma semestral la Unidad de Apuestas y Control de Juegos en articulación con la Subgerencia General , debe ejecutar el cronograma de capacitaciones sobre juego legal y  jornadas de sensibilización, dirigido a Gestores de juegos promocionales y rifas, así como a autoridades y entidades distritales.
Como soporte se llevará un registro de la asistencia a cada una de las actividades realizadas.
De igual modo, el Jefe de la unidad de apuestas y la Subgerencia General con el apoyo del área de Comunicaciones y Mercadeo, debe definir las campañas a realizar en el año, asi como dar los insumos y lineamientos para diseñarlas posteiormente, se realiza seguimiento a la ejecución de las campañas.
</t>
  </si>
  <si>
    <t>Si existen retrasos o incumplimientos se ajusta el programa, de acuerdo al presupuesto disponible de publicidad.</t>
  </si>
  <si>
    <t>Política Juego Ilegal</t>
  </si>
  <si>
    <t>Conceptualización campañas.</t>
  </si>
  <si>
    <t>Realizar seguimiento a ejecución de campañas de sensibilización contra juego ilegal, de acuerdo al cronograma establecido.</t>
  </si>
  <si>
    <t>Área de Comunicaciones y Mercadeo</t>
  </si>
  <si>
    <t>1- No se materializo ningun riesgo.
2- Se ejecuta a campaña Juego Legal Sensibilización con plan de medios en Radio y Digital durante el mes de enero.
3- Se realizo noticia y publicaciones de la campaña de Rifas Juego Legal. 
4- Se continuo con las campañas de juego legal en las redes sociales (ver parrillas de contenido)
5- La unidad de apuestas en conjunto con la unidad de comunicaciones se reuniran el 7 de marzo para definir el plan de acción de las campañas del segundo semestre del año.</t>
  </si>
  <si>
    <t>C:\Users\androd\OneDrive\LOTERIA DE BOGOTA\CARPETAS COMPARTIDAS - Andres Rodriguez\CONTRATACION\ETB\2021\Planes de Medios</t>
  </si>
  <si>
    <t>C:\Users\androd\OneDrive\LOTERIA DE BOGOTA\CARPETAS COMPARTIDAS - Andres Rodriguez\CONTRATACION\ETB\2021\Planes de Medios
https://loteriadebogota.com/consecuencias-de-jugar-ilegal/
C:\Users\androd\OneDrive\LOTERIA DE BOGOTA\CARPETAS COMPARTIDAS - Andres Rodriguez\CONTRATACION\CM Natalia Blanco\2023\Seguimiento</t>
  </si>
  <si>
    <t>1- Noticia web-RRSS y mailing campaña Rifas Fase III.
2- Publicación video y Campaña juego legal sensibilización: No retes a tu suerte.
3- Hash Tag #yojuegolegal en publicaciones.
4-  Plan de medios campañas Rifas Fase III y Juego Legal Sensibilización.
5- Publicaciones RRSS-Mailing Juego Legal Promocionales, Rifas, Billete, Chance y No retes a tu suerte.</t>
  </si>
  <si>
    <t>C:\Users\androd\OneDrive\LOTERIA DE BOGOTA\CARPETAS COMPARTIDAS - Andrés Rodríguez\CONTRATACION\Agencia Digital\2021\Seguimiento</t>
  </si>
  <si>
    <t>1. El Concesionario no cuenta con los documentos para recibir visita de fiscalización
2. Falta de ética profesional</t>
  </si>
  <si>
    <t>RS-02</t>
  </si>
  <si>
    <t>Posibilidad de afectación económica y reputacional por ocurrencia de soborno al responsable de realizar visitas de inspección y fiscalización para beneficiar al concesionario</t>
  </si>
  <si>
    <t>1. Credibilidad y transparencia del sector
2. Disminución de las ventas de chance y lotería
3. Disminución de recursos para la salud.</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</si>
  <si>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</si>
  <si>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La Unidad de Apuestas y Control de Juegos debe remitir mediante comunicación formal al Concesionario, la solicitud de información preliminar para la visita de fiscalización.</t>
  </si>
  <si>
    <t>Cada vez que se programa la realización de visitas de fiscalización, se remite una comunicación por parte de la  Subgerencia General o la Jefe de la Unidad de Apuestas y Control de Juegos, donde se especifica la información y soportes requeridos para la realización de las visitas.
Una vez se consolida la Información, esta reposará en la carpeta compartida de la Unidad, de tal forma que los colaboradores de la Unidad puedan acceder a su consulta, verificación y/o validación.</t>
  </si>
  <si>
    <t>En caso de recibir información incompleta, se solicita de nuevo al concesionario la documentación faltante.</t>
  </si>
  <si>
    <t>Oficio de requerimiento de documentación
Carpeta compartida en la Unidad de Apuestas Permanentes</t>
  </si>
  <si>
    <t>Subgerente General
Jefe Unidad de Apuestas</t>
  </si>
  <si>
    <r>
      <rPr>
        <b/>
        <sz val="11"/>
        <rFont val="Arial"/>
        <family val="2"/>
      </rPr>
      <t>Realizar y enviar oficio de requerimiento de información al concesionario, para visitas de  fiscalización.</t>
    </r>
    <r>
      <rPr>
        <sz val="11"/>
        <rFont val="Arial"/>
        <family val="2"/>
      </rPr>
      <t xml:space="preserve">
</t>
    </r>
    <r>
      <rPr>
        <b/>
        <sz val="11"/>
        <rFont val="Arial"/>
        <family val="2"/>
      </rPr>
      <t>Compartir la información consolidada con la Unidad de Apuestas Permanentes.</t>
    </r>
  </si>
  <si>
    <t>Oficio enviado
Carpeta compartida</t>
  </si>
  <si>
    <t xml:space="preserve">Esta en programacion la visita de fiscalizacion al consecionario. </t>
  </si>
  <si>
    <t>La Unidad de Apuestas y Control de Juegos debe realizar el informe mensual de inspección y remitirlo para el conocimiento del supervisor del contrato de Concesión.
En caso de ser necesario, se remitirán las observaciones realizadas al Concesionario, para ajustar y/o explicar lo hallado.</t>
  </si>
  <si>
    <t>Una vez realizado el informe de inspección, este será revisado por parte del Jefe de la Unidad y remitido a la Subgerencia General. En los casos que el equipo encuentre situaciones objeto de ajustes y/o explicaciones, se remitirán las mismas al Concesionario, por medio de comunicación escrita.</t>
  </si>
  <si>
    <t xml:space="preserve">El supervisor del contrato de Concesión, puede de forma aleatoria realizar la inspección de los resultados encontrados en las visitas con el fin de validar posibles afectaciones económicas y/o reputacionales por soborno. </t>
  </si>
  <si>
    <t>Soportes de realización de las campañas.</t>
  </si>
  <si>
    <t>Revisar y dar visto bueno o solicitar ajustes al informe de inspección y fiscalización.
Realizar las visitas de forma discrecional por parte del supervisor del contrato a puntos de venta inspeccionados.</t>
  </si>
  <si>
    <t>Informe de inspección y fiscalización</t>
  </si>
  <si>
    <t xml:space="preserve">Para los meses respectivos se han realizado visitasa los puntos de venta el cual tiene sus respectivos informes, esta en programacion la visita y su respectivo informe de fiscalizacion al consecionario. </t>
  </si>
  <si>
    <t>https://loteriadbogota-my.sharepoint.com/:f:/g/personal/administrativo_apuestas_loteriadebogota_com/ElsIxP2gSEdCpwre19LjqDQBSBk1t3FMsMTrcsukGYr3cQ?e=Okedzh</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</si>
  <si>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</si>
  <si>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RG-18</t>
  </si>
  <si>
    <t>Posibilidad de afectación reputacional por vencimiento de términos en la atención de PQRS</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</si>
  <si>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</si>
  <si>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</si>
  <si>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Atender las alertas diarias que envía el sistema SDQS sobre PQRS pendientes por gestionar, así como la matriz que envía Atención al Cliente de manera semanal</t>
  </si>
  <si>
    <t xml:space="preserve"> El responsable de atenciónal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t>
  </si>
  <si>
    <t>Si no se dan respuestas a las solicitudes de prevención del área de Atención al Cliente el funcionario del área debe informar sobre la situación por medio de un correo electrónico a la Gerente y a la Oficina de Control Interno del caso.</t>
  </si>
  <si>
    <t>Procedimiento Atención PQR PRO104-207-7
Correos electrónicos enviados por el responsable de Atención al Cliente.</t>
  </si>
  <si>
    <t>Diario por parte del sistema SDQS.
Semanal por parte de la responsable de Atención al Cliente.</t>
  </si>
  <si>
    <t>Correos electrónicos de atención al cliente</t>
  </si>
  <si>
    <t>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</si>
  <si>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</si>
  <si>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</si>
  <si>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</si>
  <si>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 xml:space="preserve">El área de Atención al Cliente ha enviado semanalmente los correos con el estado de PQRS pendientes por respuesta a cada Jefe de área, que es usuario en el SDQS. 
</t>
  </si>
  <si>
    <t>Soportes Alertas PQRS (año 2023)</t>
  </si>
  <si>
    <t>Socialización del Manual para la gestion de peticiones ciudadanas</t>
  </si>
  <si>
    <t>Socializar periódicamente el Manual para la gestion de peticiones ciudadanas, a los usuarios del SDQS encargados al interior de la entidad, de gestionar y tramitar las PQRS que les son asignadas.</t>
  </si>
  <si>
    <t>En los casos en que ingrese un usuario nuevo, se brindará una capacitación en el manejo funcional del SDQS y la gestión de peticiones.</t>
  </si>
  <si>
    <t>Trimestralmente</t>
  </si>
  <si>
    <t>Correos electrónicos enviados</t>
  </si>
  <si>
    <t>Socializar la Política de Atención a la Ciudadanía</t>
  </si>
  <si>
    <t>Políticas del proceso actualizadas</t>
  </si>
  <si>
    <t>La Política de Atención a la Ciudadanía y el Manual para la Gestión de Peticiones Ciudadanas fueron socializados mediante correo electrónico institucional el 05 de enero de 2023 a todos los colaboradores de la entidad</t>
  </si>
  <si>
    <t>Soportes socialización documentos año 2023</t>
  </si>
  <si>
    <t>1. Bajos niveles de atención del responsable de radicar
2. Error humano involuntario</t>
  </si>
  <si>
    <t>RG-19</t>
  </si>
  <si>
    <t>Posibilidad de afectación reputacional envío de correspondencia a un correo electrónico incorrecto</t>
  </si>
  <si>
    <t>1. Afectación reputacional
2. Vencimiento de términos de respuesta</t>
  </si>
  <si>
    <t>Nivel de ocurrencia diario, ya que se puede materializar en cualquier momento, la afectación es reputacional y afeca al responsable de radicar el documento</t>
  </si>
  <si>
    <t>Revisión y seguimiento por parte del responsable de radicación</t>
  </si>
  <si>
    <t>El responsable de radicación deberá realizar seguimiento al radicado, y verificará que los datos sean correctos.</t>
  </si>
  <si>
    <t>Si se evidencia que los datos del correo electrónico quedó mal, se debe ajustar</t>
  </si>
  <si>
    <t>Correos electrónicos</t>
  </si>
  <si>
    <t>Responsable de radicar</t>
  </si>
  <si>
    <t>Transversal</t>
  </si>
  <si>
    <t>A la fecha, ningún área ha reportado la materialización del riesgo</t>
  </si>
  <si>
    <t xml:space="preserve">1. Ausencia de condiciones de aseguramiento, protección y prevención en los espacios laborales
2. No adopción de medidas de autocuidado y protección laboral
3. Jornadas laborales extensas
4. Riesgos laborales no identificados </t>
  </si>
  <si>
    <t>RG-20</t>
  </si>
  <si>
    <t>Posibilidad de interrupción de la operación por aumento significativo en la materialización de riesgos laborales debido a falta de instrumentos e inadecuado autocuidado en el desarrollo de actividades</t>
  </si>
  <si>
    <t>1. Ausentismo laboral
2. Multas o sanciones
3. Pago de prestaciones asistenciales o económicas.
4. Atraso en el desempeño organizacional del grupo de trabajo</t>
  </si>
  <si>
    <t>Coordinar con la ARL el proceso de identificación y tratamiento de riesgos laboral</t>
  </si>
  <si>
    <t>Anualmente el Jefe de la unidad de talento humano o profesional de seguridad y salud en el trabajo debe coordinar con la ARL la permanente actualización de la matriz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Nota: Se podrá identificar apoyo de recurso humano a través de pretaciones de servicios o practicas de estudiamtes dependiendo de los recursos asignados.</t>
  </si>
  <si>
    <t>Si producto del seguimiento se observan incumplimientos significativos en las recomendaciones anteriores o evidencia de situaciones nuevas con una valoración de riesgo Alta estas situaciones deben ser llevadas al Comité Paritario de seguridad y salud en el trabajo con el fin de tomar decisiones y acciones inmediatas.</t>
  </si>
  <si>
    <t>Matriz de riesgos en salud ocupacional</t>
  </si>
  <si>
    <t>Jefe Unidad de Talento Humano</t>
  </si>
  <si>
    <t>Documentar y aprobar los métodos y criterios para gestionar el panorama de riesgos laborales en la Lotería.</t>
  </si>
  <si>
    <t>Unidad de Talento Humano</t>
  </si>
  <si>
    <t>Durante el periodo correspondiente no se han identificado nuevos riesgos.</t>
  </si>
  <si>
    <t>Gestionar los incidentes y accidentes laborales de acuerdo al procedimiento</t>
  </si>
  <si>
    <t xml:space="preserve">Cada vez que ocurra un incidente o accidente de trabajo el funcionario involucrado en el accidente debe reportar verbalmente al Jefe de la unidad, para que dicho funcionario registre el incidente y/o accidente laboral. El registro se debe hacer en la página de la ARL FURAT, dentro de los 2 días hábiles siguientes, se debe imprimir y se deja en la historia laboral, el brigadista del piso debe valorar el accidente o incidente y determinar los pasos a seguir y si es necesario el traslado a un centro médico. 
El COPASST tiene quince (15) días para realizar la investigación respectiva del accidente o incidente laboral. </t>
  </si>
  <si>
    <t>Dependiendo del análisis de causas del incidente o accidente el grupo responsable de la investigación de identificar y definir las recomendaciones pertinentes</t>
  </si>
  <si>
    <t>Cada vez que ocurra un incidente o accidente</t>
  </si>
  <si>
    <t>Registro de reporte e investigación de accidentes de la ARL
Formato de investigación de incidentes y accidentes de trabajo</t>
  </si>
  <si>
    <t>Durante los meses de enero y feberero no se reportaron incidentes ni accidentes. No obstante, en caso de ocurrir cualquiera de estas dos situaciones, se procedera a aplciar lo establecido en el procedimiento. Es pertinente reportar qeu los incidentes y accidentes que se han presentado con anterioridad a la fecha de corte de este informe, se le ha realizado el seguimiento y cierre respectivo.</t>
  </si>
  <si>
    <t>Seguimiento a la accidentalidad e incapacidades</t>
  </si>
  <si>
    <t>Anualmente el Jefe de la unidad de talento humano debe bajar un reporte de accidentalidad por medio del portal de la ARL, se debe analizar las cifras en terminos de:
1. Si la estadística aumenta
2. Las áreas con mayor frecuencia o mayor volumen 
Semestralmente se debe analizar el de incapacidades, en terminos de:
1. Estadística
2. Áreas y que funcionarios involucrados
3. Causas más recurrentes</t>
  </si>
  <si>
    <t>Realizar acciones de intervención
capacitar, higiene postural, habitos de vida saludable
verificar incapacidades</t>
  </si>
  <si>
    <t>Falta por implementar</t>
  </si>
  <si>
    <t>Generar campañas de capacitación y sensibilización sobre las practicas seguras frente a los riesgos laborales identificados.</t>
  </si>
  <si>
    <t>Listas de asistencia
Material de capacitación</t>
  </si>
  <si>
    <t>Durante el periodo analizado se entrego elementos de protección a los funcionarios y se realizó capacitación sobre la forma como deben utilizarlos, así mismo la profesional en seguridad y salud en el trabajo realiza de manera periodica pausas activas y se invitan a los servidores a que realicen ellos mismos sus pausas activas.</t>
  </si>
  <si>
    <t>Relación de entrega de elementos, relación de asistencia y evidencia fotográfica.</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</si>
  <si>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</si>
  <si>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RG-21</t>
  </si>
  <si>
    <t>Posibilidad de afectación económica y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</si>
  <si>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</si>
  <si>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Identificación e implementación de los planes de capacitación y bienestar y efectuar seguimiento.</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</si>
  <si>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t>
  </si>
  <si>
    <t>Cada una de las necesidades identificadas deben ser justificadas con el fin de analizar su viabilidad. Así mismo se deben justificar los rechazos o ajustes a las necesidades.</t>
  </si>
  <si>
    <t>Procedimiento Capacitación y formación PRO.320.223
Procedimeinto gestión de calidad de vida laboral PRO.320.224</t>
  </si>
  <si>
    <t>Plan de capacitación
Programa de bienestar</t>
  </si>
  <si>
    <t>Revisar el procedimiento de capacitación y formación con el fin de deteminar si es necesario realizar ajustes.  Así mismo revisar el procedimiento de  inducción PRO.320.219</t>
  </si>
  <si>
    <t>Procedimeinto actualizado</t>
  </si>
  <si>
    <t>A la fecha una vez revisados los procedimientos se considera que no es necesaria su actualización, sin embargo en el transcurso de la vigencia se procedera a realizar los ajustes a que haya lugar.</t>
  </si>
  <si>
    <t>https://loteriadebogota.com/procedimientos-2/</t>
  </si>
  <si>
    <t>Garantizar la realización del proceso de inducción y reinducción</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</si>
  <si>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servidores públicos y contratistas de la Lotería de Bogotá.</t>
  </si>
  <si>
    <t xml:space="preserve">Procedimiento de inducción PRO.320.219
</t>
  </si>
  <si>
    <t>Cada 2 años
Cada ingreso de personal</t>
  </si>
  <si>
    <t>Presentación de inducción
Registro inducción y reinducción</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</si>
  <si>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</si>
  <si>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</si>
  <si>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</si>
  <si>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Los lineamientos se enceuntran estabelcidos en lsoprocediemtinos y en la </t>
  </si>
  <si>
    <t>https://loteriadebogota.com/wp-content/uploads/files/Procedimientos2021/Procedimientos/07.Gestion_talento/03_PRO320-219-8.pdf</t>
  </si>
  <si>
    <t>Medición y análisis del clima laboral</t>
  </si>
  <si>
    <t>En el segundo semestre del año el Jefe de la Unidad de TH debe coordinar la implementación y ejecución de encuestas de clima organizacional con el fin de análizar e identificar cuales de las variables a medir están debiles de acuerdo a la meta del plan estrategico establecida.</t>
  </si>
  <si>
    <t>Se deben intervenir cada una de las variables que no logran los niveles establecidos como meta, a través de acciones que permitan gestionar dichas debilidades, estas acciones se deben llevar al plan de acción (otros planes).</t>
  </si>
  <si>
    <t xml:space="preserve">Procedimiento gestion de calidad de vida laboral PRO.320.224
</t>
  </si>
  <si>
    <t>Informe de medición de clima laboral</t>
  </si>
  <si>
    <t>Realizar capacitación sobre inducción y reinducción-</t>
  </si>
  <si>
    <t>El procedimiento se encuentra documentado y publicado en la página web.</t>
  </si>
  <si>
    <t>Conformar el Comité de convivencia laboral cada dos años</t>
  </si>
  <si>
    <t>La jefe de la Unidad de TH convoca a inscripciones del Comité de Convivencia, participan todos los trabajadores oficiales, de los cuales se elige un representante por los trabajadores y la Gerencia delega un empleado Público. El Comité debe cumplir con los lineamientos establecidos mediante la Resolución 652 y 1356 de 2012 del Ministerio de Trabajo.
Semestralmente el comité debe reunirse con el propósito de analizar y superar la presuntas conductas de acoso laboral.
El comité tiene una vigencia de 2 años, se constituye mediante acta.</t>
  </si>
  <si>
    <t xml:space="preserve">Resolución 652 de 2012
</t>
  </si>
  <si>
    <t>Acta del comité de carácter confidencial</t>
  </si>
  <si>
    <t>Presidente elegido de los miembros del cómite</t>
  </si>
  <si>
    <t>Realizar la elección de Comité de Convivencia Laboral.</t>
  </si>
  <si>
    <t>Unidad de Talento Humano - Gerencia General</t>
  </si>
  <si>
    <t>Acta de constitución del Comité.</t>
  </si>
  <si>
    <t>La elección de los representantes de los trabajadores se realizó el pasado 09 de marzo, quedando conformado el Comité de Convivencia por dos representantes de los trabajadores y dos representantes del trabajador, cada uno con sus respectivos suplentes.</t>
  </si>
  <si>
    <t>Acta de conformación del Comité de Convivencia Laboral.</t>
  </si>
  <si>
    <t>Formular y efectuar seguimiento al plan de acción de clima laboral</t>
  </si>
  <si>
    <t>Cada dos años, la Jefe de la Unidad de Talento Humano, con ocasión de los resultados de la encuesta de clima laboral formula el plan de acción para su mejoramiento, y realiza seguimiento a su implementación , dicho seguimiento se socializa en el Comité Institucional de Gestión y Desempeño.</t>
  </si>
  <si>
    <t>Si la ejecución del plan no está acorde a lo programado, se realiza la reprogramación del mismo.</t>
  </si>
  <si>
    <t>Cada dos años</t>
  </si>
  <si>
    <t>Plan formulado y seguimientos efectuados</t>
  </si>
  <si>
    <t>Jefe de la Unidad de Talento Humano</t>
  </si>
  <si>
    <t xml:space="preserve">En el Comité Institucional de Gestión y Desempeño del mes de febrero se presentaron los resultados de la encuesta de clima laboral.
</t>
  </si>
  <si>
    <t>Acta de Comité Institucional de Gestión y Desempeño y resultados de la encuesta.</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</si>
  <si>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</si>
  <si>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RG-22</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</si>
  <si>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</si>
  <si>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</si>
  <si>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</si>
  <si>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establecidas en la Empresa. El material y contenido de la inducción debe permanecer actualizado de forma permanente.
El proceso de reinducción se debe realizar cada 2 años a todos los servidores públicos y contratistas de la Lotería de Bogotá.</t>
  </si>
  <si>
    <t>Procedimiento de inducción PRO-320-219.</t>
  </si>
  <si>
    <t>Realizar la jornada de reinducción.</t>
  </si>
  <si>
    <t>Documento de reinducción
Listados de asistencia</t>
  </si>
  <si>
    <r>
      <t xml:space="preserve">El jueves 12 de enero de 2023, en la sala de juntas se </t>
    </r>
    <r>
      <rPr>
        <sz val="11"/>
        <color rgb="FF000000"/>
        <rFont val="Calibri"/>
        <family val="2"/>
        <charset val="1"/>
      </rPr>
      <t>realizó inducción a los nuevos servidores y contratistas de la entidad.</t>
    </r>
  </si>
  <si>
    <t>Cronograma y lista de asistencia</t>
  </si>
  <si>
    <t>Identificación, implementación y seguimiento del Plan Institucional de Capacitación</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</si>
  <si>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t>
  </si>
  <si>
    <t>Procedimiento Capacitación y formación PRO.320.223</t>
  </si>
  <si>
    <t>Plan Institucional de Capacitación</t>
  </si>
  <si>
    <t>Formular y ejecutar el Plan Institucional de Capacitación</t>
  </si>
  <si>
    <t>Plan Institucional de Capacitación
Listados de Asistencia
Correos de convocatoria a capacitaciones</t>
  </si>
  <si>
    <t xml:space="preserve">
El Plan de capacitación fue aprobado en el CIGYD realizado en las sesiones del 25 y 27 de enero de 2023  y publicado en la página web.
</t>
  </si>
  <si>
    <t>https://loteriadebogota.com/wp-content/uploads/files/planeacion/Plan_Capacitacion_2023.pdf  y acta de CIGYD.</t>
  </si>
  <si>
    <t>Garantizar el entrenamiento del personal en el cargo nuevo</t>
  </si>
  <si>
    <t>El Jefe inmediato o a quien delege, debe realizar un entrenamiento de la persona nueva en el cargo de acuerdo a sus funciones y entrenarlo en cada herramienta de trabajo que deba utilizar.
Adicionalmente, el funcionario que entrega el cargo, debe realizar el proceso de empalme y entrega del cargo a quien recibe el cargo.</t>
  </si>
  <si>
    <t>Acta de entrega del cargo</t>
  </si>
  <si>
    <t>Cada vez que un funcionario asume un nuevo cargo o existe un nuevo nombramiento</t>
  </si>
  <si>
    <t>No existe evidencia</t>
  </si>
  <si>
    <t>Jefe Inmediato o quien entrega el cargo</t>
  </si>
  <si>
    <t>Realizar entrega de cargo a funcionarios que asuman un nuevo cargo y entregar acta de entrega a Unidad de Talento Humano</t>
  </si>
  <si>
    <t>Funcionario que entrega el cargo</t>
  </si>
  <si>
    <t>Durante el primer bimestre ingresaron tres empleados públicos a los nuevos cargos que fueron creados, y adicional a la inducción realizada por la jefe de la Unidad de Talento Humano, los profesionales de apoyo y los jefes directos les realizaron inducción específica al cargo que venían  a desempeñar.</t>
  </si>
  <si>
    <t xml:space="preserve">
Lista de asistencia y formato de inducción, el cual reposa en la hoja de vida de cada servidor.
</t>
  </si>
  <si>
    <t xml:space="preserve">1. Falta de planeación de las actividades programadas
2. Inasistencia de los servidores a las capacitaciones programadas
</t>
  </si>
  <si>
    <t>RG-23</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</si>
  <si>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</si>
  <si>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</si>
  <si>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</si>
  <si>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Se remitió encuesta para determinar las necesidades de capacitación de los servidores públicos de la entidad.</t>
  </si>
  <si>
    <t>Encuesta</t>
  </si>
  <si>
    <t>Realizar seguimiento a la implementación de los planes de capacitación y bienestar</t>
  </si>
  <si>
    <t>El jefe de la unidad de Talento Humano trimestralmente debe verificar la ejecución de lo definido en los planes de capacitación y bienestar  a través de los indicadores de desempeño.
Actividad, tiempo, cobertura de funcionarios y unidades o áreas.</t>
  </si>
  <si>
    <t>El Comité de Bienestar, reprograma aquellas actividades que no se han realizado. Y se evalua la viabilidad de correcciones en el tema de cobertura</t>
  </si>
  <si>
    <t>Procedimiento Capacitación y formación PRO.320.223
Ficha técnica de los indicadores de desempeño.
Tablero de indicadores de desempeño.</t>
  </si>
  <si>
    <t>Informe de indicadores</t>
  </si>
  <si>
    <t xml:space="preserve">Jefe Unidad de Talento Humano -  Comité de Bienestar </t>
  </si>
  <si>
    <t>Verificar la ejecución de lo definido en los planes de capacitación y bienestar  a través de los indicadores de desempeño.</t>
  </si>
  <si>
    <t>Se realiza seguimiento a lo establecido en los planes de capacitación y bienestar.</t>
  </si>
  <si>
    <t>Planes de capacitación y bienestar</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</si>
  <si>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</si>
  <si>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RG-24</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</si>
  <si>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</si>
  <si>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</si>
  <si>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</si>
  <si>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Garantizar el inicio de prenómina con mínimo 5 días hábiles de anticipación</t>
  </si>
  <si>
    <t>El Profesional de nómina, cinco días hábiles de anticipación a la liquidación de la nomina,  debe crear en el modulo de Talento Humano/ nómina, del aplicativo administrativo y financiero, el periodo de la nómina a construir, con esto debe ingresar todas las novedades reportadas y así liquidar la prenómina. Debe revisar si todas las novedades están incluidas, si esta liquidando todos los conceptos de nómina, si esta completa con todos los funcionarios y verificar los calculos de las novedades excepcionales. 
Antes del cierre el Jefe de la unidad de TH debe revisar (novedades incluidas, calculos aleatorios de novedades excepcionales) 
Después de la revisión por parte del Jefe de la Unidad de Talento Humano, la Secretaría General revisa la prenómina, y una vez revisada, el Jefe de la Unidad de TH procede a efectuar el cierre.</t>
  </si>
  <si>
    <t>Realizar ajustes de correción a la prenómina, antes del cierre,
Una vez está todo OK se debe liquidar la nómina y se hace el cierre contable en el aplicativo, después del cierre  no permite ningun ajuste o movimiento y genera los asientos de contabilidad y presupuesto.
Si con posterioridad al cierre de la nómina se identifican errores en la liquidación, los mismos deberán ser reportados a la Unidad de Talento Humano, para que se realice la revisión y ajustes a que haya lugar en la siguiente nómina, dejando la evidencia sobre la respuesta pertinente.</t>
  </si>
  <si>
    <t>Procedimiento liquidación nómina PRO.320-221-8.
Procedimiento Incapacidades
Base de datos de nómina en el aplicativo.
Reporte individual de nómina.</t>
  </si>
  <si>
    <t>Base de datos de nómina en el aplicativo.
Nómina definitiva impresa.</t>
  </si>
  <si>
    <t>Profesional I (Unidad de Talento Humano)
Jefe de la Unidad de Talento Humano</t>
  </si>
  <si>
    <t xml:space="preserve">
Para los meses de enero y febrero se realizó la prenómina en el aplicativo anterior y en el nuevo aplicativo de ADA, cargando todas las novedades, una vez se verificaron los valores se procedió al cierre de la prenómina.
</t>
  </si>
  <si>
    <t>Prenóminas impresas las cuales reposna con los soportes en la carpeta física de la Unidad de Talento Humano.</t>
  </si>
  <si>
    <t>Correo o carpeta física de prenómina enviado con soportes a Secretaría General</t>
  </si>
  <si>
    <t>Antes del cierre de la prenómina, la secretaria General validó y aprobó la prenómina.</t>
  </si>
  <si>
    <t>Cada vez que se solicite un certificado</t>
  </si>
  <si>
    <t>Certificados laborales expedidos con soportes correspondientes</t>
  </si>
  <si>
    <t>Jefe de la Unidad de Talento Humano y responsable de proyección de certificados</t>
  </si>
  <si>
    <t>Para expedir los certificados laborales los servidores diligenciaronel formato de solicitud de certificados laborales.</t>
  </si>
  <si>
    <t>Copia de los certificados con el soporte del formato de solicitud.</t>
  </si>
  <si>
    <t>Correo o carpeta física de prenómina enviado con soportes a Jefe de la Unidad de Talento Humano</t>
  </si>
  <si>
    <t>Soportes de verificación de estudios y experiencia de los aspirantes</t>
  </si>
  <si>
    <t>La expedición de certificados de experiencia e idoneidad se encuentra documentado en el procedimiento de selección y vinculación de personal el cual fue actualizado en el mes de diciembre de 2022.</t>
  </si>
  <si>
    <t>https://loteriadebogota.com/wp-content/uploads/PRO320-218-11-CONVOCATORIA-SELECCION-Y-VINCULACION.pdf</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</si>
  <si>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</si>
  <si>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</si>
  <si>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</si>
  <si>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</si>
  <si>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</si>
  <si>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</si>
  <si>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Diariamente el tesorero debe descargar los archivos de recaudo del portal de cada banco, estos archivos son entregados al profesional de financiera que se encarga de cargar el registro en el aplicativo interno.
El auxiliar de tesoreria debe cargar en el aplicativo las consignaciones de promocionales entregadas por la unidad de apuestas. mensualmente consignaciones de arrendamientos, créditos de vivienda, gastos de administración y premios caducos y otros rubros eventuales.
Mensualmente el profesional y/o  el responsable asignado por la Unidad Financiera y Contable  con los extractos mensuales de los bancos debe cruzar con las partidas que se cargaron diariamente al aplicativo.</t>
  </si>
  <si>
    <t>Se identifican las causas de descuadre y se debe corregir la partida de acuerdo al análisis identificado.</t>
  </si>
  <si>
    <t>Procedimiento gestión de ingresos PRO.310.247
Procedimiento de conciliaciones bancarias PRO.310.252</t>
  </si>
  <si>
    <t>Carpeta de conciliaciones bancarias</t>
  </si>
  <si>
    <t>Jefe de la Unidad Financiera y Contable
Profesional de la Unidad Financiera y Contable</t>
  </si>
  <si>
    <t>Realizar conciliaciones de todas las cuentas bancarias que posee la Lotería en forma mensual</t>
  </si>
  <si>
    <t>.</t>
  </si>
  <si>
    <t>Gestión preventiva a través comunicados sobre los plazos límite del reporte de información.</t>
  </si>
  <si>
    <t>Anualmente la Jefe de la Unidad Financiera y Contable genera una circular a todos los jefes y supervisores de contrato para comunicar el cronograma oficial de envío oportuno de información financiera. Circular firmada por el Secretario General.
Cuada vez que la jefe de unidad identifique retrasos significativos (por tardar un día antes sdel vencimiento) se generan llamadas y correos electrónicos recordando que se tramiten oportunamente todas las ordenes de pago.</t>
  </si>
  <si>
    <t>Se dejan pendientes para causar en el siguiente periodo. Si los  retrasos en la entrega de la información financiera generan saciones estas darán inicio a las investigaciones correspondientes-</t>
  </si>
  <si>
    <t>Políticas operativas del proceso</t>
  </si>
  <si>
    <t>Requerimiento efectuado en el comite de gerencia
Correo electrónico</t>
  </si>
  <si>
    <t>Jefe de la Unidad Financiera y Contable
Todos los Jefes de área
Profesional de la Unidad Financiera y Contable</t>
  </si>
  <si>
    <t>Requerir el trámite oportuno de los hechos económicos efectuados en el mes</t>
  </si>
  <si>
    <t>Jefe de la Unidad Financiera y Contable</t>
  </si>
  <si>
    <t>Solicitud de actualización normativa contable</t>
  </si>
  <si>
    <t>El jefe de la unidad durante la anualidad debe solicitar el cronograma de capacitaciones a la Contaduria General de la Nación y actualizaciones normativas para el año y así programar y coordinar con TH la asistencia a los eventos.</t>
  </si>
  <si>
    <t>Solicitar reprogramaciones. Identificar las necesidades de capacitación a funcionarios.</t>
  </si>
  <si>
    <t>Programación de capacitaciones</t>
  </si>
  <si>
    <t>Solicitud
Plan de capacitaciones</t>
  </si>
  <si>
    <t>Solicitar programación de capacitaciones</t>
  </si>
  <si>
    <t xml:space="preserve"> I. No se materializo el riesgo en el periodo de  enero a febrero .II.Para este  bimestre se realizaron  las actividades  de acuerdo a las directrices establecidas  . III.se da cumplimiento al   protocolo de seguridad y manejo de las cuentas.</t>
  </si>
  <si>
    <t>https://loteriadbogota.sharepoint.com/:f:/s/CARPETASCOMPARTIDAS/Elrb_fryisxIuSntMoX3OsMBYBQQ-BZB7IN0AmP_G5ZrXQ?e=0xEjlg</t>
  </si>
  <si>
    <t>Formato de Relación de Tokens manejo Tesorería,</t>
  </si>
  <si>
    <t xml:space="preserve">I. No se ha materilizado el riesgo en el perido de Enero a febrero . II  se lleva control  en  formato en excel del inventario diario de los tokens. III  se tiene actualizada la relación de Tokens , según formato FRO 310-424-1 .Se cuentan con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</si>
  <si>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https://loteriadbogota.sharepoint.com/:f:/s/CARPETASCOMPARTIDAS/EpPmfKqmr85Ouz0AOJV2C5gByM_M772GTTMM3Nhb-NHJQA?e=Cc614M</t>
  </si>
  <si>
    <t>I. No se ha materializado el riesgo de enero a febrero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</si>
  <si>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https://loteriadbogota.sharepoint.com/:f:/s/CARPETASCOMPARTIDAS/EtwCDkmZI-9MkNxT_Q40uTcBblg_7Ub1YQMRmXwWzsc4kA?e=48fPCr</t>
  </si>
  <si>
    <t>1. Posibilidad de que por directriz de de un órgano superior como Alta Gerencia o Secretaría Distrital de Hacienda se unifiquen todos los recursos en una sola entidad financiera.
2. Políticas de las entidades financieras en la captación de recursos</t>
  </si>
  <si>
    <t>RF-02</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</si>
  <si>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</si>
  <si>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</si>
  <si>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</si>
  <si>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No hacer apertura ni cierre de cuentas bancarias sin autorización expresa de la Gerente General, acorde al Protocolo de seguridad y manejo de las cuentas</t>
  </si>
  <si>
    <t>Realizar la aplicación del lineamiento plasmado en el Protocolo de seguridad y manejo de las cuentas, en lo referente a apertura y cierre de cuentas.</t>
  </si>
  <si>
    <t>N.A</t>
  </si>
  <si>
    <t>Registro e información que se envía a los bancos para apertura de cuentas.</t>
  </si>
  <si>
    <t>Tesorero(a)
Gerente General</t>
  </si>
  <si>
    <t>Realizar apertura o cierre de cuentas bancarias con autorización expresa de la Gerente General.</t>
  </si>
  <si>
    <t>Gerente General
Tesorería</t>
  </si>
  <si>
    <t>Soporte de apertura o cierre de cuenta bancaria</t>
  </si>
  <si>
    <t>I  No se ha materializado el riesgo en el periodo de enero a Febrero . Ii . En este perido  no se ha realizado apertura y cierre de cuentas bancarias.III . se tiene encuenta lo establecido  en el protocolo de seguridad y manejo de cuentas bancarias.</t>
  </si>
  <si>
    <t>No aplica para el periodo de reporte.</t>
  </si>
  <si>
    <t>Realizar apertura de cuentas bancarias en entidades financieras con calificación alta según las calificadoras de riesgo.</t>
  </si>
  <si>
    <t>La Lotería de Bogotá solicita la calificación de las entidades financieras donde se encuentran los recursos.</t>
  </si>
  <si>
    <t>Cada vez que se abra una cuenta bancaria nueva</t>
  </si>
  <si>
    <t>Soporte de calificación de entidades financieras</t>
  </si>
  <si>
    <t>Tesorero(a)</t>
  </si>
  <si>
    <t>Tesorería</t>
  </si>
  <si>
    <t>Soportes de calificación de entidades financieras</t>
  </si>
  <si>
    <t xml:space="preserve">i. No sa ha materializado el riesgo en el periodo de enero a febrero. II . En este periodo de  no se ha realizado apertura y cierre de cuentas bancarias.iii. Se tiene actualizada la informacion de las calificadoras de riesgo de las difrentes entidades financieras. </t>
  </si>
  <si>
    <t xml:space="preserve">No aplica para el periodo de reporte </t>
  </si>
  <si>
    <t>Verificación de saldos de cuentas en libros auxiliares y en el balance general de la Lotería de Bogotá.</t>
  </si>
  <si>
    <t>La Unidad Financiera realiza el cruce de información con libros auxiliares y extractos bancarios en forma mensual, para realizar las conciliaciones bancarias.</t>
  </si>
  <si>
    <t>Si se presenta un error en un registro contable, se analiza el origen del registro, se realiza el control de la información por parte del Jefe de la Unidad Financiera y el Tesorero(a).</t>
  </si>
  <si>
    <t>Procedimiento Generación de estados financieros PRO-301-249</t>
  </si>
  <si>
    <t>Concilicación bancaria mensual</t>
  </si>
  <si>
    <t>Verificar saldos de cuentas en libros auxiliares y en el balance general de la Lotería de Bogotá.</t>
  </si>
  <si>
    <t xml:space="preserve">i.  No se ha materializado el riesgo en el periodo de enero a Fabrero .ii. Se relizan mensulamente las conciliaciones por parte de un funcionario de la Unidad Financiera y Contable.iii se verifica a fin de mes los saldos en el balance general cuando se realizan las conciciliaciones  </t>
  </si>
  <si>
    <t>los soportes reposan en los archivos de la Unidad Financiera y Contable</t>
  </si>
  <si>
    <t>1. Falla en el sistema (aplicativo de los bancos)
2. Error humano involuntario</t>
  </si>
  <si>
    <t>RF-03</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</si>
  <si>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</si>
  <si>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</si>
  <si>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</si>
  <si>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Llevar una relación de las órdenes de pago aprobadas para giro</t>
  </si>
  <si>
    <t>Diariamente el auxiliar de Tesorería lleva una relación de las órdenes de pago, y posteriormente se envía al tesorero para su giro.</t>
  </si>
  <si>
    <t>Procedimiento Gestión de Egresos PRO-310-246-9</t>
  </si>
  <si>
    <t>Cada vez que se debe realizar un pago</t>
  </si>
  <si>
    <t>Órdenes de pago aprobadas para giro</t>
  </si>
  <si>
    <t>Tesorero General</t>
  </si>
  <si>
    <t>Órdenes de pago</t>
  </si>
  <si>
    <t xml:space="preserve">I. No se ha materilaizado el riesgo. II  Se lleva el control de las ordenes aprobadas para giro por parte del jefe de unidad Financiera y el ordenador del gasto. III. Se da cumplimiento  de acuerdo a lo establecido en el procedimiento de egresos  PRO 310-246. Para realizar el pago correspondiente. </t>
  </si>
  <si>
    <t xml:space="preserve">Las ordenes de pago giradas se consulta en el aplicativo  financiero, modulo de tesoreria.. </t>
  </si>
  <si>
    <t>Verificación de los pagos exitosos</t>
  </si>
  <si>
    <t>Diariamente, el tesorero verifica los pagos exitosos frente a los movimientos bancarios.</t>
  </si>
  <si>
    <t>Reporte del banco del pago exitoso</t>
  </si>
  <si>
    <t xml:space="preserve">i. No se ha materializado el riesgo. en el perido Enero-Febrero ii . La tesorera verifica los saldos diarios  con los movimientos  de saldos del día anterior (entradas y salidas a la cuenta bancaria).
iii. Diariamente se determina el estado de la transacción realizada, mediante la información reportada en los portales bancarios, dicho reporte se imprime y adjunta a la orden de pago. que hace parte del Bolentin diario de tesoreria. </t>
  </si>
  <si>
    <t>Los soportes están adjuntos a los boletines diarios de tesorería.</t>
  </si>
  <si>
    <t xml:space="preserve">Enlace de eviencia </t>
  </si>
  <si>
    <t xml:space="preserve">En enero de 2023 se realizó el inventario físico de bienes y consumibles de la entidad, con corte a 31 de diciembre de 2022.  Lo anterior, fue informado a todos los servidores mediante correo electrónico.
Actualmente se encuentra en proceso de cargue al nuevo ERP, la informacion de los activos fijos de la entidad y de los bienes de consumo.
</t>
  </si>
  <si>
    <t>En enero de 2023, se enviaron los inventarios a los servidores de la entidad, con el fin de realizar el proceso de verificacion de los mismos.</t>
  </si>
  <si>
    <t>Se efectuaron las verificaciones de inventario, de acuerdo a las novedades de personal</t>
  </si>
  <si>
    <t>Diariamente se hace una inspección por parte del personal de vigilancia  sobre el correcto funcionamiento a través del monitor que se encuentra ubicado en la recepcion del edificio, sobre la ubicación y radar de alcance de cada una de las cámaras.
En los eventos en que se presenta una falla, se solicita de inmediato la inspección por parte de un técnico especializado quien previo diagnóstico y autorización, suministra e instala los repuestos o una  nueva en caso de ser necesario. 
El DVR se encuentra en el Área de sistemas , y se verifica a diario que este encendido y en funcionamiento.</t>
  </si>
  <si>
    <t>En la vigencia 2023, se adelantó la Invitación Pública con el objeto de "Contratar las pólizas de seguro que conforman el programa de seguros de la Lotería de Bogotá, que busca amparar los bienes de propiedad e intereses patrimoniales de la entidad y aquellos que sea o llegare a ser legalmente responsable que estén bajo su responsabilidad y custodia, junto a los adquiridos para desarrollar su actividad, asi como la expedición de una póliza colectiva de seguro de vida y cualquier otra póliza de seguros que requiera la entidad en el desarrollo de su actividad”, para lo cual se adjudicó el contrato 26 de 2023 y se otorgó NOTA DE COBERTURA por parte de la aseguradora SEGUROS DEL ESTADO S.A. 
Con lo anterior, los bienes de la entidad quedaron asegurados por la vigencia de un año.parte del corredor de seguros.</t>
  </si>
  <si>
    <t>https://loteriadbogota.sharepoint.com/:b:/r/sites/SecretaraGeneral/contrataci%C3%B3n/Documentos%20compartidos/01.%20Manual%20de%20Contrataci%C3%B3n/MANUAL%20DE%20CONTRATACI%C3%93N%20-%20DICIEMBRE%202023.pdf?csf=1&amp;web=1&amp;e=B9bsXM.https://loteriadbogota.sharepoint.com/:x:/s/SecretaraGeneral/contrataci%C3%B3n/ERmYbxNp-EpLgCxJQI8ldwcBlsxvhMCT17HGPs0Ath-u1w?e=KvuA46</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</si>
  <si>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</si>
  <si>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</si>
  <si>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</si>
  <si>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</si>
  <si>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</si>
  <si>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verifica que dentro de los pliegos de condiciones de contratos papeleria y cafeteria se incluya ka obligacion de suministro de elwmentos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</si>
  <si>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</si>
  <si>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</si>
  <si>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</si>
  <si>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</si>
  <si>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t>
  </si>
  <si>
    <t>Implementar campañas de sensibilización y capacitación sobre el uso y consumo de recursos que afectan el medio ambiente.</t>
  </si>
  <si>
    <t>Responsable PIGA</t>
  </si>
  <si>
    <t>Piezas de comunicación</t>
  </si>
  <si>
    <t>Durante el período se remitieron correos a todo el grupo de servidores de la entidad, relacionados con prácticas amigables con el medio ambiente.
Por otra parte se aprobó en el CIGYD el plan de acción del PIGA, que incluye las diferentes actividades que se van a realizar en esta vigencia.</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</si>
  <si>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</si>
  <si>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 xml:space="preserve">En el PIGA se tiene identificado todos los puntos de consumo y cada punto tiene ahorrador
Informe de consumos </t>
  </si>
  <si>
    <t>En caso de que los ahorradores físicos de agua no funcionen correctamente, se debe realizar el cambio.</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</si>
  <si>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</si>
  <si>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</si>
  <si>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</si>
  <si>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</si>
  <si>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</si>
  <si>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</si>
  <si>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</si>
  <si>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El responsable del Almacen, realizó el informe de seguimiento al consumo de papel, por cada dependencia, el cual fué remtiido a la Secretaría General</t>
  </si>
  <si>
    <t>El día 26 de diciembre de 2023 mediante Resolución 223  se actualizó el manual de contratación . En la resolución se actualiza el proceso de Orden de compra minima contractual y se modifica denominación y contenido a Selección simplificada. (Por iniciar vigencia era necesario actualizar antes del 31 de diciembre de 2023 para la vigencia 2023).Actualmente se está modificando los procedimientos en atención al cambio del manual de contración. Frente a lineamiento a supervisores la ultima actualización se realizó en octubre relacionada con cuentas de cobro y durente el periodo no se vió la necesidad de modificar. Se han actualizado listas de chequeo para contratacion directa persona natural y jurídica. . Se incluye dos evidencias (manual de contratación R223 de 2023 y lista de chequeo actualizada). No se materializó el riesgo en el periodod y se tiene un avance del 20% para el año 2023</t>
  </si>
  <si>
    <t>Se realiza capacitación teniendo presente la expedición de la Resolución 223 de 2023 "Por medio de la cual se adopta el Manual de Contratación de la Lotería de Bogotá"viernes 17 de febrero de 2023. No se materializó el riesgo en el periodod y se tiene un avance del 100%. Evidencia listado de asistencia y presentación PDF</t>
  </si>
  <si>
    <t>https://loteriadbogota-my.sharepoint.com/:f:/g/personal/claudia_vega_loteriadebogota_com/EpoX_j_W8xNEsem_acKcmrABhWLXlGidYsOlYLwK34_GJg?e=felJvg</t>
  </si>
  <si>
    <t>30/0/2023</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</si>
  <si>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</si>
  <si>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RS-03</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</si>
  <si>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</si>
  <si>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</si>
  <si>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</si>
  <si>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r>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t>
    </r>
    <r>
      <rPr>
        <sz val="10"/>
        <color rgb="FFFF0000"/>
        <rFont val="Calibri"/>
        <family val="2"/>
        <scheme val="minor"/>
      </rPr>
      <t xml:space="preserve"> El control se realiza cada vez que el plan de compras indique la necesidad del proces</t>
    </r>
    <r>
      <rPr>
        <sz val="10"/>
        <rFont val="Calibri"/>
        <family val="2"/>
        <scheme val="minor"/>
      </rPr>
      <t xml:space="preserve">o .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
Como soporte del control, resultan los estudios y documentos previos, así como pliego de condiciones. </t>
    </r>
    <r>
      <rPr>
        <sz val="10"/>
        <color rgb="FFFF0000"/>
        <rFont val="Calibri"/>
        <family val="2"/>
        <scheme val="minor"/>
      </rPr>
      <t>La finalidad es un control de legalidad que asegure minimizar riesgod de demandas.</t>
    </r>
  </si>
  <si>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t>
  </si>
  <si>
    <t>El líder del área dueño de le necesidad debe solicitar a su equipo 
Para los procesos igual o mayor a 1000SMMLV se debe contar con la aprobación del Gerente General.</t>
  </si>
  <si>
    <t>Manual contratacion
Procedimiento Contratación abierta PRO.103.233
Procedimiento Contratación directa PRO.103.383
Procedimiento Contratación privada PRO.103.384</t>
  </si>
  <si>
    <t>Cada vez que se elaboran estudios previos y pliego de condiciones</t>
  </si>
  <si>
    <t>Estudios y documentos previos
Pliego de Condiciones</t>
  </si>
  <si>
    <t>Líder del área dueña de la necesidad</t>
  </si>
  <si>
    <t>Revisar los estudios y documentos previos</t>
  </si>
  <si>
    <t>A 28 de febrero de 2023 se han realizado 29 contratos con diferentes modalidades. Se indica que procesos  igual o mayor a 1000SMMLV con lo indica la casilla sobre desviaciones no se han generado en el periodo. Se adjuta como evidencia estudios previos proyectados por líderes de procesos que incluye la necesidad de acuerdo con el plan anual de compras. No se materializó el riesgo en el periodod y se tiene un avance del 20%.                                   https://loteriadbogota-my.sharepoint.com/:f:/g/personal/claudia_vega_loteriadebogota_com/Eh9P4E05gqRPpDfgg2dIKQgBdjOQgiManilf9oQtm4Yetg?e=grByZX</t>
  </si>
  <si>
    <t>https://loteriadbogota-my.sharepoint.com/:f:/g/personal/claudia_vega_loteriadebogota_com/Eh9P4E05gqRPpDfgg2dIKQgBdjOQgiManilf9oQtm4Yetg?e=wjyhY0. https://loteriadbogota-my.sharepoint.com/:f:/g/personal/claudia_vega_loteriadebogota_com/Eh9P4E05gqRPpDfgg2dIKQgBdjOQgiManilf9oQtm4Yetg?e=grByZX</t>
  </si>
  <si>
    <r>
      <t>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
En caso de no ajsutarse los pliegos a las condiciones de la modalidad de selección y los estudios previos deberá solicitarse a las áreas los ajustes correspondientes. 
Como soporte del control resultan Estudios y documentos previos, así como Pliego de Condiciones.</t>
    </r>
    <r>
      <rPr>
        <sz val="10"/>
        <color rgb="FFFF0000"/>
        <rFont val="Calibri"/>
        <family val="2"/>
        <scheme val="minor"/>
      </rPr>
      <t xml:space="preserve">La capacitación tiene como fin recordar y afianzar conocimiento en el cumplimiento de las obligaciones </t>
    </r>
  </si>
  <si>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técnico.En caso de no ajsutarse los pliegos a las condiciones de la modalidad de selección y los estudios previos deberá solicitarse a las áreas los ajustes corresponidentes. </t>
  </si>
  <si>
    <t>Los procesos cuyo valor sea igual o mayor 1.000 S.M.M.L.V., deben contar con la previa aprobación del Gerente</t>
  </si>
  <si>
    <t>Procedimiento Contratación abierta PRO.103.233
Procedimiento Contratación directa PRO.103.383
Procedimiento Contratación privada PRO.103.384</t>
  </si>
  <si>
    <t>Revisar los pliegos de condiciones</t>
  </si>
  <si>
    <t>A 28 de febrero de 2023 se han realizado 29 contratos con diferentes modalidades. Se indica que procesos  igual o mayor a 1000SMMLV con lo indica la casilla sobre desviaciones no se han generado en el periodo. Se adjuta como evidencia estudios previos revisados por la Secretaria General quién realiza control de legalidad , verificando que se ajuste al manual de contratacion .No se materializó el riesgo en el periodod y se tiene un avance del 16.6%.https://loteriadbogota-my.sharepoint.com/:f:/g/personal/claudia_vega_loteriadebogota_com/Eh9P4E05gqRPpDfgg2dIKQgBdjOQgiManilf9oQtm4Yetg?e=grByZX</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</si>
  <si>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Si se detectan desviaciones en la ejecución del control, se realiza la publicación de resultados evaluación en SECOP II. Los proponentes podrán presentar observaciones al informe a través del email corporativo dentro del término señalado en el cronograma.
El Comité Evaluador  dará respuesta a las observaciones efectuadas por los proponentes (si aplica) y realizará el informe final de evaluación que contiene las respuestas a las mismas a través del documento que se publicará en SECOP II. 
Como soporte del control resultan los Informes de evaluación/ Acta de comité de contratación. La periodicidad de la evaluación depende del plan de compras para las invitaciones abierta y privada por lo cual no es determinado el numero anual </t>
  </si>
  <si>
    <t>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</si>
  <si>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</si>
  <si>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Cada vez que se deba evaluar propuestas</t>
  </si>
  <si>
    <t xml:space="preserve">Informes de evaluación/ Acta de comité de contratación </t>
  </si>
  <si>
    <t>Comité evaluador</t>
  </si>
  <si>
    <t>Evaluar propuestas y revisión de inhabilidades e incompatibilidades.</t>
  </si>
  <si>
    <t>Durante el periodo sólo se adelantó el proceso de seguros para los bienes y funcionarios de la entidad. Se contó con grupo interdisciplinario desiganado de acuerdo con  el reglamento para funcionamientos de Comités. Se adjunta designación, actas de Comité de Contratación en dónde se evidencia que se presentaron observaciones en el proceso, las respuestas, el consolidado y la publicación en el secop. No se materializó el riesgo en el periodod y se tiene un avance del 16.6%</t>
  </si>
  <si>
    <t>https://loteriadbogota-my.sharepoint.com/:f:/g/personal/claudia_vega_loteriadebogota_com/EufVCZZ_UMJDtTejNlZCBNsBq3-jig6JWeJV1HBOxmWENg?e=2beNX7</t>
  </si>
  <si>
    <r>
      <t xml:space="preserve">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t>
    </r>
    <r>
      <rPr>
        <sz val="10"/>
        <rFont val="Calibri"/>
        <family val="2"/>
        <scheme val="minor"/>
      </rPr>
      <t xml:space="preserve">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 
Como soporte del control resulta: Lista de chequeo
Minuta de contrato.Cada vez que se adelante un proceso de contratación de acuerdo con el Plan anual de adquisiciones y se adjudique siendo incierto el número de verificaciones que se realizan en el año </t>
    </r>
  </si>
  <si>
    <r>
      <t>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 </t>
    </r>
  </si>
  <si>
    <t xml:space="preserve"> Si no se adjuntan los documentos para la elaboración del contrato se solicitarán al área interesada.</t>
  </si>
  <si>
    <t>Cada vez que se elabora un contrato</t>
  </si>
  <si>
    <t>Lista de chequeo
Minuta de contrato</t>
  </si>
  <si>
    <t>Revisar y verificar documentación que soporta la contratación y la minuta del contrato</t>
  </si>
  <si>
    <t>A 28 de febrero de 2023 se han realizado 29 contratos con diferentes modalidades. Se indica que antes de la suscripción del contrato se hace la verificación de la lista de chequeo y en caso de requerirse se solicta el ajuste de los documentos para luego publicar en el secop II .No se materializó el riesgo en el periodo y se tiene un avance del 16.6%</t>
  </si>
  <si>
    <t>https://loteriadbogota-my.sharepoint.com/:f:/g/personal/claudia_vega_loteriadebogota_com/EjKO8UpvyptPqmr0Lw06bCIBDudgwDimkAhy_4VFfgbWzg?e=MEY8z8</t>
  </si>
  <si>
    <t xml:space="preserve">No se materializó </t>
  </si>
  <si>
    <r>
      <t>El profesional asignado por la Secretaría General, deberá revisar y pasar para aprobación del Secretario General  la garantía de cumplimiento de  acuerdo con lo exigido en el contrato suscrito por la entidad  y en atención al plan anual de adquisiciones.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Como resultado de la ejecución del control resulta la garantía del contrato.</t>
    </r>
    <r>
      <rPr>
        <sz val="10"/>
        <color rgb="FFFF0000"/>
        <rFont val="Calibri"/>
        <family val="2"/>
        <scheme val="minor"/>
      </rPr>
      <t xml:space="preserve">La revisión y aprobación se realiza siempre que exista un proceso de contratación que exigió la garantía por lo cual es incierto el numero de revisiones mensuales. y su aprobación y revisión se realizá con el fin de asegurara los bienes de la entidad en caso de incumplimiento </t>
    </r>
  </si>
  <si>
    <t xml:space="preserve">El profesional asignado por la Secretaría General, deberá revisar y pasar para aprobación del Secretario General  la garantía de cumplimiento de  acuerdo con lo exigido en el contrato suscrito por la entidad  y en atención al plan anual de contratación.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t>
  </si>
  <si>
    <t>Si la póliza no está conforme al contrato se requiere al contratista para que se aclare o modifique la póliza.</t>
  </si>
  <si>
    <t>Cada vez que se allega la políza de garantia al contrato</t>
  </si>
  <si>
    <t>Garantía</t>
  </si>
  <si>
    <t>Revisar y aprobar póliza de garantía, cuando aplique de acuerdo con el análisis realizado en el estudio previo en concordancia con el manual de contratación.</t>
  </si>
  <si>
    <t>Antes de subir la garantía al secop ii se revisa la garantía por parte de los abogados en concordancia con los estudio previos y el manual de contratación . No se materializó el riesgo en el periodo y se tiene un avance del 16.6%</t>
  </si>
  <si>
    <t>https://loteriadbogota-my.sharepoint.com/:f:/g/personal/claudia_vega_loteriadebogota_com/EmSnwJrVZZZIjIKyNDiiXpQBnLhLjvjkxLL3FlbTeQYfTw?e=M6AxrI</t>
  </si>
  <si>
    <t xml:space="preserve">30/04/2023 . </t>
  </si>
  <si>
    <t>1. Exigencia de acciones de subordinación sobre los contratistas de la Lotería, que limiten la autonomía
2. Contratos que no cumplen los criterios establecidos para la contratación de prestación de servicios</t>
  </si>
  <si>
    <t>RG-26</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</si>
  <si>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</si>
  <si>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</si>
  <si>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</si>
  <si>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r>
      <t>El área solicitante deberá justificar la necesidad de la contratación de la prestación del servicio conforme a los criterios establecidos en el Manual de Contratación.</t>
    </r>
    <r>
      <rPr>
        <sz val="11"/>
        <color rgb="FFFF0000"/>
        <rFont val="Calibri"/>
        <family val="2"/>
        <scheme val="minor"/>
      </rPr>
      <t xml:space="preserve"> .El fin del control es evitar procesos por contrato realidad</t>
    </r>
    <r>
      <rPr>
        <sz val="11"/>
        <color theme="1"/>
        <rFont val="Calibri"/>
        <family val="2"/>
        <scheme val="minor"/>
      </rPr>
      <t xml:space="preserve">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t>
    </r>
    <r>
      <rPr>
        <sz val="11"/>
        <color rgb="FFFF0000"/>
        <rFont val="Calibri"/>
        <family val="2"/>
        <scheme val="minor"/>
      </rPr>
      <t xml:space="preserve"> </t>
    </r>
  </si>
  <si>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</si>
  <si>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</si>
  <si>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</si>
  <si>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Cada vez que se requiere la contratación</t>
  </si>
  <si>
    <t>Reponsable de la Secretaría General</t>
  </si>
  <si>
    <t>garantia</t>
  </si>
  <si>
    <t>La Secretaria General modificó los estudios previos e incluyó clausulas relacionados con el fin de evitar los contratos realidad a fin de apoyo y evitar la configuración del contrato realidad #3.1. Se anexa formato para su verificación. No se materializó el riesgo en el periodo y se tiene un avance del 16.6%</t>
  </si>
  <si>
    <t>https://loteriadbogota-my.sharepoint.com/:w:/g/personal/claudia_vega_loteriadebogota_com/EfLNA-2qUv5Jq-4QzhxeJ7UBhwFsUYBxEOA7mIWHjlevFg?e=c3bqej</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</si>
  <si>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</si>
  <si>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Se realiza capacitación teniendo presente la expedición de la Resolución 223 de 2023 "Por medio de la cual se adopta el Manual de Contratación de la Lotería de Bogotá"viernes 17 de febrero de 2023. La segunda parte de la capacitación fue dirigida a los supervisores No se materializó el riesgo en el periodod y se tiene un avance del 100%</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</si>
  <si>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</si>
  <si>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RG-27</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</si>
  <si>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</si>
  <si>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</si>
  <si>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</si>
  <si>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Si en el seguimiento se identifica que no se están aplicando los procesos archivísticos ni la TRD, el responsable de la Unidad de Recursos Físicos comunican mediante correo electrónico el reporte de los compromisos adquiridos por la dependencia.</t>
  </si>
  <si>
    <t>Actas de reunión con dependencias</t>
  </si>
  <si>
    <t>Elaborar actas de reunión con las dependencias</t>
  </si>
  <si>
    <t>Profesional Gestión Documental</t>
  </si>
  <si>
    <t>Procedimiento Capacitación y Formación 320-223-9</t>
  </si>
  <si>
    <t>Memorias de capacitación
Listas de asistencia</t>
  </si>
  <si>
    <t>Equipo de Gestión Documental</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</si>
  <si>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</si>
  <si>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</si>
  <si>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RG-28</t>
  </si>
  <si>
    <t>Posibilidad de afectación reputacional por perdida de memoria institucional  en las diferentes fases del ciclo de vida del documento debido a inadecuada aplicación de los procesos archivísticos y desactualización de los instrumentos de gestión documental</t>
  </si>
  <si>
    <t>Si en el seguimiento se identifica que no se están implementando el componente de Conservación Documental, el responsable de la Unidad de Recursos Físicos comunica mediante correo electrónico el reporte de inconsistencias identificadas en las áreas de la entidad.</t>
  </si>
  <si>
    <t>Sistema integrado de  Conservación</t>
  </si>
  <si>
    <t>Plan de Conservación Documental
Informe de seguimiento del Plan de Conservación Documental</t>
  </si>
  <si>
    <t>Elaborar lineamientos y estrategias que permitan la conservación Documental de la información en Físico</t>
  </si>
  <si>
    <t>Plan de Conservación Documental</t>
  </si>
  <si>
    <t>Cada vez que la normatividad vigente lo requiera</t>
  </si>
  <si>
    <t>Instrumentos de gestión documental actualizados.</t>
  </si>
  <si>
    <t>Actualizar los instrumentos de gestión documental</t>
  </si>
  <si>
    <t>RG-29</t>
  </si>
  <si>
    <t>Posibilidad de afectación económica, reputacional y de operación por falta de continuidad o fallas en los sistemas de información y herramientas tecnológicas.</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</si>
  <si>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</si>
  <si>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</si>
  <si>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</si>
  <si>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El Profesional Especializado de Sistemas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Compras de la vigencia siguiente.
Dos meses antes de terminar el contrato vigente de mantenimiento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</si>
  <si>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</si>
  <si>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</si>
  <si>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</si>
  <si>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Jefe Oficina de Gestión Tecnológica e Innovación</t>
  </si>
  <si>
    <t>Revisar y aprobar documento que define los lineamientos y especificaciones que como actuar en caso de presentarse contingencia en el funcionamiento de la plataforma tecnológica en la Lotería</t>
  </si>
  <si>
    <t>Secretario Genreal
Jefe Oficina de Gestión Tecnológica e Innovación</t>
  </si>
  <si>
    <t>Plan de contingencia</t>
  </si>
  <si>
    <t>Se reformuló el alcance del plan de contingencia y se validaron los requisitos de MINTIC en términos de continuidad del Negocio y se tiene contemplado en el Plan de gestión de riesgos de seguridad.</t>
  </si>
  <si>
    <t>Prorroga Plan de Contingencia.</t>
  </si>
  <si>
    <t>Back Up periódicos de los servidores y las unidades de red.
1. Diario Incremental
2. Semanal Completo
3. Mensual Completo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</si>
  <si>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profesional especializado de sistemas.</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</si>
  <si>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</si>
  <si>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</si>
  <si>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</si>
  <si>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</si>
  <si>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</si>
  <si>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Jefe Oficina de Gestión Tecnológica e Innovación</t>
  </si>
  <si>
    <t>Esta en proceso de revisión de los procedimientos de la Oficina de Gestión Tecnológica e Innovación.  Se continuan realizando los backup periódicos definidos.</t>
  </si>
  <si>
    <t>Evidencia backup</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</si>
  <si>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</si>
  <si>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</si>
  <si>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</si>
  <si>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</si>
  <si>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</si>
  <si>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</si>
  <si>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</si>
  <si>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</si>
  <si>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</si>
  <si>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Plan de contingencia para la continuidad del negocio</t>
  </si>
  <si>
    <t>El Profesional Especializado de Sistemas debe identificar y actualizar anualmente el plan de contingencia, esta actualización debe contemplar las nuevas adquisiciones de hardware y software y los cambios en la infraestructura. Este plan actualizado debe ser revisado y aprobado en el Comité Institucional de Gestión y Desempeño.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</si>
  <si>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</si>
  <si>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</si>
  <si>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</si>
  <si>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</si>
  <si>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En estudios previos de los procesos contractuales se incorporaron acuerdos de servicio para mejorar los tiempos de respuesta de las solicitudes de soporte técnico.</t>
  </si>
  <si>
    <t>ANEXO No. 1 - Anexo Acuerdo Niveles de Servicios_AJUSTADOSMJRR</t>
  </si>
  <si>
    <t>Capacitar a los usuarios en la funcionalidad desarrollada</t>
  </si>
  <si>
    <t>Una vez liberado el cambio, mejora o funcionalidad tecnológica por parte del contratista responsable, el profesional especializado de sistemas debe coordinar una capacitación y entrenamiento sobre el desarrollo efectuado. Esta capacitación debe incluir los temas que fueron modificados o desarrollados en la herramienta.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</si>
  <si>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</si>
  <si>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</si>
  <si>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</si>
  <si>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Jefe Oficina Tecnológica y de Innovación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</si>
  <si>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</si>
  <si>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</si>
  <si>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</si>
  <si>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</si>
  <si>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</si>
  <si>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</si>
  <si>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</si>
  <si>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</si>
  <si>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RG-30</t>
  </si>
  <si>
    <t>Posibilidad de afectación económica y reputacional por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</si>
  <si>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</si>
  <si>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</si>
  <si>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</si>
  <si>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</si>
  <si>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</si>
  <si>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</si>
  <si>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</si>
  <si>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</si>
  <si>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Consolidar necesidades de TIC's de las áreas, y presentarlas para que sean incluidas en el Plan Anual de Adquisiciones.</t>
  </si>
  <si>
    <t>Plan Anual de Adquisiciones</t>
  </si>
  <si>
    <t>Se realizó reformulación del plan de adquisiciones y fue aprobado por el comité de contratación</t>
  </si>
  <si>
    <t>Reformulacion PAA-1
Reformulacion PAA-2</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</si>
  <si>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</si>
  <si>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</si>
  <si>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</si>
  <si>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</si>
  <si>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</si>
  <si>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</si>
  <si>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Diariamente se realiza seguimiento a los casos reportados en la mesa de servicio</t>
  </si>
  <si>
    <t>INFORME HERRAMIENTAS DE TI FEBRERO</t>
  </si>
  <si>
    <t>Realizar seguimiento a los contratos de soporte y mantenimiento de la infraestructura tecnológica.</t>
  </si>
  <si>
    <t>Informes de ejecución contractual</t>
  </si>
  <si>
    <t>Se realiza segumiento semanal de los procesos contractuales registrado en el plan de adquisiciones.</t>
  </si>
  <si>
    <t>Cronograma_28Feb-03Mar</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</si>
  <si>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</si>
  <si>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</si>
  <si>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</si>
  <si>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</si>
  <si>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</si>
  <si>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</si>
  <si>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</si>
  <si>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reformuló el PETI y fue aprobado por el comité Institucional de gestión y desempeño.</t>
  </si>
  <si>
    <t>Consolidado_Planes_27_Enero</t>
  </si>
  <si>
    <t>1. Obsolescencia de la libreria de respaldos.
2. Inadecuada definición de necesidades y/o requerimientos.</t>
  </si>
  <si>
    <t>RSG-01</t>
  </si>
  <si>
    <t>Posibilidad de afectación económica, reputacional y de operación por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</si>
  <si>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</si>
  <si>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</si>
  <si>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</si>
  <si>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El profesional del área de Sistemas semanalmente (lunes, miércoles y viernes), envía las cintas que contienen los respaldos al proveedor que las custodia de manera física y externa a la Lotería de Bogotá.</t>
  </si>
  <si>
    <t>Si no se envían las cintas, se realiza una planilla comunicando al proveedor el no envío de las cintas.</t>
  </si>
  <si>
    <t>Semanal (Lunes, miércoles y viernes)</t>
  </si>
  <si>
    <t>Planilla diligenciada</t>
  </si>
  <si>
    <t>Profesional del área de sistemas</t>
  </si>
  <si>
    <t>Estructurar un proyecto de adquisición y renovación de la solución de respaldo</t>
  </si>
  <si>
    <t>Profesional del área de Sistemas</t>
  </si>
  <si>
    <t>Proyecto estructurado</t>
  </si>
  <si>
    <t>1. Posibilidad de falla del algoritmo que permite comprar un único número y serie</t>
  </si>
  <si>
    <t>RG-31</t>
  </si>
  <si>
    <t>Posibilidad de afectación económica y reputacional por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</si>
  <si>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</si>
  <si>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</si>
  <si>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</si>
  <si>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</si>
  <si>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</si>
  <si>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</si>
  <si>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</si>
  <si>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Semanalmente se realiza la verificación del correcto funcionamiento de la página antes, durante y después del sorteo.</t>
  </si>
  <si>
    <t>Verificación sorteo</t>
  </si>
  <si>
    <t xml:space="preserve">Evidencia </t>
  </si>
  <si>
    <t>1. Falta de vigilancia de los procesos por parte de los apoderados. 
2. No actualización oportuna en el SIPROJWEB por parte de abogados</t>
  </si>
  <si>
    <t>RG-32</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</si>
  <si>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</si>
  <si>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</si>
  <si>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</si>
  <si>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 xml:space="preserve">El Jefe de la Oficina Jurídica mensual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</si>
  <si>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r>
      <t xml:space="preserve">Con el informe que entregan los abogados de representación judicial, se anexa una base de datos con el fin de validar la actualización de la herramienta denominada  Sistema de Información de Procesos Judiciales -Siprojweb, la Oficina Jurídica a través del abogado designado verificará de acuerdo a las actuaciones reportadas por los abogados en el cuadro de estado de procesos judiciales que aquellas que tengan el carácter de relevantes conforme a la resolución </t>
    </r>
    <r>
      <rPr>
        <u/>
        <sz val="10"/>
        <rFont val="Calibri"/>
        <family val="2"/>
        <scheme val="minor"/>
      </rPr>
      <t>184 cambiar por 104 de 2018</t>
    </r>
    <r>
      <rPr>
        <sz val="10"/>
        <rFont val="Calibri"/>
        <family val="2"/>
        <scheme val="minor"/>
      </rPr>
      <t xml:space="preserve"> de la SJD sean cargadas en el sistema siprojweb. En caso de no realizarse la actualización deberá requerirse al abogado para que realice la actualización y envíe la evidencia de la misma.</t>
    </r>
  </si>
  <si>
    <t>La Oficina Jurídica revisa y solicita ajustes, en caso de que los procesos no se encuentren cargados en el sistema SIPROJ</t>
  </si>
  <si>
    <t>Informe de supervisión contractual.</t>
  </si>
  <si>
    <t>Profesional 3 área jurídica
Profesional 1 área jurídica
Contratista
Oficina Jurídica</t>
  </si>
  <si>
    <t>Validar el cumplimiento de la actividad del abogado en la defensa de las distintas etapas del proceso.</t>
  </si>
  <si>
    <t>Oficina Juridica
Trabajadores y contratistas asignados para apoyar supervisión.</t>
  </si>
  <si>
    <t>Actuaciones procesales</t>
  </si>
  <si>
    <t>Se realizó la  revisión de los informe de supervisión de los meses de enero y febrero de los contratos1 de 2023, 8 de 2023 y 14 de 2023 y en caso de no estar actualizado en el SIPROJWEB, se requirió al contratista esta actividad.  No se materializó el riesgo en el periodo y tiene un avance de 16.6%</t>
  </si>
  <si>
    <t>https://loteriadbogota.sharepoint.com/:f:/s/GESTINJURDICA/Elgl7Ye5WQZAjqtUV9AC2ngBvkSUkgyYE8FFA-kqWiObqg?e=WIPukY</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</si>
  <si>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</si>
  <si>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Los contratistas (abogados de representacion judicial) deberán subir la información de cada actuación que se realiza en el proceso judicial asignado, se verifica el cargue y actualización de procesos en SIPROJWEB. Así mismo en el informe mensual que entregan, incluyen screenshots de la plataforma SIPROJWEB, donde se evidencia el cargue y actualización de los procesos a su cargo. 
Si se evidencia la falta de actualización se solicita al abogado la información y cargue al sistema. Con lo anterior, el primer filtro de revisión lo realizan la Oficina Jurídica en el SIPROJWEB y el Supervisor del contrato validará el informe de supervisión. El fin del seguimiento es tener un control adecuado de los procesos judiciales y control sobre la ejecución de las obligaciones contractuales</t>
  </si>
  <si>
    <t>Contratista
Oficina Juridica
Supervisor del Contrato</t>
  </si>
  <si>
    <t>Realizar seguimiento mensual al proceso conforme a la información registrada en Rama Judicial y Siprojweb.</t>
  </si>
  <si>
    <t>Oficina Jurídica
Trabajadores y contratistas asignados para apoyar supervisión.</t>
  </si>
  <si>
    <t>Seguimiento a cuenta de cobro de contratistas, donde se valida el cumplimiento de las actuaciones judiciales.</t>
  </si>
  <si>
    <t>Los contratistas (abogados de representacion judicial) durante el periodo de seguimiento  cargaron  la información de cada actuación que se realiza en el proceso judicial asignado, se verifica el cargue .  La actividad tiene dos puntos de control Jefe Juridico y Supervisor contractual. El supervisor hace seguimiento a cuenta de cobro y se valida el cumplimiento de las actuaciones judiciales . No se materializó el riesgo durante el periodo y tenemos un avance del 16.6%.</t>
  </si>
  <si>
    <t>https://loteriadbogota.sharepoint.com/:f:/s/GESTINJURDICA/Elgl7Ye5WQZAjqtUV9AC2ngBvkSUkgyYE8FFA-kqWiObqg?e=nWoB5D</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</si>
  <si>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</si>
  <si>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Mensualmente el supervisor del contrato debe realizar seguimiento contractual del contratista</t>
  </si>
  <si>
    <t>Si el supervisor detecta fallas en la ejecución del contrato debe requerir al contratista y tomar las medidas pertientes.</t>
  </si>
  <si>
    <t>Procedimiento Seguimiento Contractual PRO-103-235
Procedimiento Gestión Judicial PRO-103-231</t>
  </si>
  <si>
    <t>Secretario General</t>
  </si>
  <si>
    <t>Actualizar el procedimiento PRO.103-231</t>
  </si>
  <si>
    <t>Oficina Jurídica</t>
  </si>
  <si>
    <t>1/04/20233</t>
  </si>
  <si>
    <t>Actualmente y de acuerdo con las funciones asignadas la Jefe de la Oficina Jurídica se encuentra en proceso de revisión del procedimiento para ajustar al nuevo organigrama . Durante el periodo no se materializó el riesgo y tenemos un avance del 16.6%</t>
  </si>
  <si>
    <t>1. No registro de la información por parte del abogado responsable del proceso.
2. Pérdida de información.
3. Manipulación de información.
4. Insuficiente información registrada en el Siprojweb</t>
  </si>
  <si>
    <t>RG-33</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</si>
  <si>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</si>
  <si>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</si>
  <si>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</si>
  <si>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</si>
  <si>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Los contratistas deberán subir la información de cada actuación que se realiza en el proceso judicial asignado, se verifica el cargue y actualización de procesos en SIPROJ.
Con lo anterior, el primer filtro de revisión lo realizan la Oficina Jurídica.
Los abogados de apoyo en el informe mensual que entregan, incluyen screenshots de la plataforma SIPROJ, donde se evidencia el cargue y actualización de los procesos a su cargo. El fin del seguimiento es tener un control adecuado de los procesos judiciales y control sobre la ejecución de las obligaciones contractuales. Si se evidencia la falta de actualización se solicita al abogado la información y cargue al sistema.</t>
  </si>
  <si>
    <t>Procedimiento Gestión Judicial PRO-103-231-9</t>
  </si>
  <si>
    <t>Información actualizada en Siprojweb</t>
  </si>
  <si>
    <t>Durante el periodo el Jefe de la Oficina Juridica realizó seguimiento del estado de los procesos judiciales y actuaciones prejudiciales, a través de los módulos de la herramienta "SIPROJ". Si la Base de procesos judiciales actualizada no concuerda con la información que reposa en el Siprojweb, se requirió al abogado encargado para que realice la debida actualización en el sistema. Durante el periodo con seguimiento no se materializó riesgo y tenemos un avance del 16.6%</t>
  </si>
  <si>
    <t>https://loteriadbogota.sharepoint.com/:f:/s/GESTINJURDICA/ErZciOly0iJPtW_6Kl8wFd0BEJ74Ffv6Q5AINvDae7M8ww?e=JIDVLO</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</si>
  <si>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</si>
  <si>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Comunicación con el Centro de Contacto de Soporte de Siprojweb cuando requiere algún tipo de asesoría en el manejo del sistema  o para solucionar algún tipo de inconveniente</t>
  </si>
  <si>
    <t>Resolución 104 de 2018, Manual del Usuario de Siprojweb.</t>
  </si>
  <si>
    <t>Cada vez que se requiera soporte técnico</t>
  </si>
  <si>
    <t>Correos enviados a soporte técnico de Siprojweb.</t>
  </si>
  <si>
    <t>Solicitar soporte técnico cuando se requiera.</t>
  </si>
  <si>
    <t>Correos enviados de solicitud de soporte técnico.</t>
  </si>
  <si>
    <t>Durante el periodo se requirio soporte técnico . No se materializó riesgo y tenemos un avance del 16.6%</t>
  </si>
  <si>
    <t>https://loteriadbogota.sharepoint.com/:f:/s/GESTINJURDICA/Ekk4Km1BnCVOsLEBt4O6jwgBcMpmgvHI_Q1PcZ0WCAQONQ?e=yIJq2z</t>
  </si>
  <si>
    <t>1. Inoportuna actuación por parte del abogado responsable del proceso.
2. Pérdida de información por falta de registro en el Sistema de Gestión Jurídica.
3. Falta de seguimiento y control a las actuaciones de los abogados.</t>
  </si>
  <si>
    <t>RG-34</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</si>
  <si>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</si>
  <si>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</si>
  <si>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Los contratistas (abogados de representacion judicial) deberán subir la información de cada actuación que se realiza en el proceso judicial asignado, se verifica el cargue y actualización de procesos en SIPROJ. Así mismo en el informe mensual que entregan, incluyen screenshots de la plataforma SIPROJ, donde se evidencia el cargue y actualización de los procesos a su cargo. 
Si se evidencia la falta de actualización se solicita al abogado la información y cargue al sistema. Con lo anterior, el primer filtro de revisión lo realizan la Oficina Jurídica en el SIPROJ y el Supervisor del contrato validará el informe de supervisión. El fin del seguimiento es tener un control adecuado de los procesos judiciales y control sobre la ejecución de las obligaciones contractuales</t>
  </si>
  <si>
    <t>Los contratistas (abogados de representacion judicial) durante el periodo de seguimiento  cargaron  la información de cada actuación que se realiza en el proceso judicial asignado, se verifica el cargue .  Se hace seguimiento a cuenta de cobro y se valida el cumplimiento de las actuaciones judiciales. Base de datos actualizada No se materializó el riesgo durante el periodo y tenemos un avance del 16.6%.</t>
  </si>
  <si>
    <t>https://loteriadbogota.sharepoint.com/:f:/s/GESTINJURDICA/EjkkmxUsc1dKuI1zOIjAD5YBvNJVtP0yLKOZne7l77k5aQ?e=fBUB1a</t>
  </si>
  <si>
    <t>30/04/2023 no se materilizó</t>
  </si>
  <si>
    <t xml:space="preserve">seguimiento mensual del cumplimiento de los sentencias o fallos de manera oportuna. </t>
  </si>
  <si>
    <t>El contratista debe informar a la Oficina Jurídica el proceso con condena en contra o el resultado de la conciliacion en los términos del procedimiento para pago de sentencias y conicliaciones. 
La Oficina Jurídica a través del trabajador o contratista de apoyo deberá hacer seguimiento al cumplimiento del fallo o acuerdo conciliatorio.</t>
  </si>
  <si>
    <t>El supervisor de Contrato Jefe Inmediato deberá requerir al trabajador o contratista para que informe por qué no informado a la Oficina Juridica la condena o acuerdo conciliatorio para proceder con el pago, y si es el caso compulsará copias o declarará incumplimiento del contrato</t>
  </si>
  <si>
    <t>PROCEDIMIENTO PAGO DE SENTENCIAS Y CONCILIACIONES</t>
  </si>
  <si>
    <t>Requeirmiento al contratista</t>
  </si>
  <si>
    <t>Realizar seguimiento al cumplimiento de los fallos condenatorios</t>
  </si>
  <si>
    <t>Base de sentencias condenatorias y conciliaciones</t>
  </si>
  <si>
    <t xml:space="preserve">El contratista debe informar a la Oficina Jurídica el proceso con condena en contra o el resultado de la conciliacion  se cuenta con una base de datos actualizada y constante comunicación. No se materializó el riesgo durante el periodo y tenemos un avance del 16.6%. </t>
  </si>
  <si>
    <t xml:space="preserve">Los contratistas deben subir la información de cada actuación que se realiza en el proceso judicial asignado, se verifica el cargue y actualización de procesos en SIPROJ. El propósito del control es realizar veificación a cada uno de los prosesos y su avance en cumplimiento de las funciones de defensa judical en responsabilidad de la SG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 Si se evidencia información faltante se solicita su cargue y se devuelve la cuenta de cobro </t>
  </si>
  <si>
    <t>La Oficina Jurídica a través del trabajador o contratista de apoyo hace seguimiento al cumplimiento del fallo o acuerdo conciliatorio.. No se ha materializado el riesgo durante el periodod y se cuenta con un avance del 16.6%</t>
  </si>
  <si>
    <t>https://loteriadbogota.sharepoint.com/:f:/s/GESTINJURDICA/Ev1fZ-bv3PxKgOaClhz0p_oB35qY5twwvreTt1BczocjcQ?e=ZpMNXj</t>
  </si>
  <si>
    <t xml:space="preserve">La Secretaría General según necesidad del servicio presentará al Comité de Conciliación el perfil del abogado escogido por la Secretaria General para la representación judicial de la entidad . </t>
  </si>
  <si>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 El objetivo del control es contar con un abogado con experticia en litigio y evitar nulidades y riesgo en defensa judicial. La evidencia es el acta del comité donde la Secretaria General de la entidad indica el cumplimiento de la directriz del Comité de Conciliación</t>
  </si>
  <si>
    <t>Cada vez que se presenta la necesidad de contratación</t>
  </si>
  <si>
    <t xml:space="preserve">Validación de los lineamientos del Comité de Conciliación en los perfiles a contratar de los abogados. </t>
  </si>
  <si>
    <t>La Secretaria General informa que se estaba adelantando procesos de Contratación de acuerdo con los lineamientos del comité de Conciliacion</t>
  </si>
  <si>
    <t>La Secretaria General informa al Comité de Conciliación que se estaba adelantando procesos de Contratación de acuerdo con los lineamientos del comité de Conciliacion para la contratación de abogados externo. Ver ACTA 1 # 4 cOMO EVIDENCIA. No se ha materializado el riesgo se cuenta con un avance de 16.6%</t>
  </si>
  <si>
    <t>https://loteriadbogota-my.sharepoint.com/:b:/g/personal/claudia_vega_loteriadebogota_com/EZVnyzxFJotBgC-p7LI5xzIBRI8A0hHfKHKI9s8fGbSt2A?e=qphag4</t>
  </si>
  <si>
    <t>Fecha inicio</t>
  </si>
  <si>
    <t>Afectación Reputacional</t>
  </si>
  <si>
    <t>Enlace evidencias</t>
  </si>
  <si>
    <t xml:space="preserve">1. Fallas en la planeación previa al inicio de la actividad de auditoría.
2. Falta de conocimiento del procedimiento vigente de auditoria interna para el desarrollo de las auditorias
3. Inadecuada revisión a los informes de auditoria preliminares.
</t>
  </si>
  <si>
    <t>RG-35</t>
  </si>
  <si>
    <r>
      <t xml:space="preserve">Posibilidad de afectación reputacional </t>
    </r>
    <r>
      <rPr>
        <b/>
        <sz val="10"/>
        <rFont val="Calibri"/>
        <family val="2"/>
        <scheme val="minor"/>
      </rPr>
      <t xml:space="preserve">por </t>
    </r>
    <r>
      <rPr>
        <sz val="10"/>
        <rFont val="Calibri"/>
        <family val="2"/>
        <scheme val="minor"/>
      </rPr>
      <t xml:space="preserve">generar inapropiadamente hallazgos y/u observaciones en los informes de auditoría o de ley y seguimiento, </t>
    </r>
    <r>
      <rPr>
        <b/>
        <sz val="10"/>
        <rFont val="Calibri"/>
        <family val="2"/>
        <scheme val="minor"/>
      </rPr>
      <t xml:space="preserve">debido a </t>
    </r>
    <r>
      <rPr>
        <sz val="10"/>
        <rFont val="Calibri"/>
        <family val="2"/>
        <scheme val="minor"/>
      </rPr>
      <t>debilidades en el conocimiento o planeación del trabajo de auditoria y/o las relacionadas con la revisión de dichos informes.</t>
    </r>
  </si>
  <si>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</si>
  <si>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</si>
  <si>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Conocimiento del proceso por parte del auditor designado</t>
  </si>
  <si>
    <t>El auditor designado en el Plan Anual de Auditoría vigente revisa que la información registrada en los formatos de la fase de planeación de cada auditoria y/o marco legal este vigente (interna y externa) mediante 1) consulta en la página WEB SISJUR; y, 2) prueba de recorrido con el proceso auditado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</si>
  <si>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Si el auditor identifica información derogada, debe ajustar los formatos de planeación y/o marco legal previo al inicio de la fase de ejecución del trabajo de auditoria.</t>
  </si>
  <si>
    <t xml:space="preserve">Procedimiento Auditorias Internas PRO-102-253, actividad 2 "Efectuar conocimiento del proceso a evaluar" </t>
  </si>
  <si>
    <t>Cada vez que se inicia con un trabajo de auditoria en la fase de planeación</t>
  </si>
  <si>
    <r>
      <t xml:space="preserve">Registro en los siguientes formatos:
1. Para auditorias basadas en riesgos:
FRO102-479-1 Conocimiento del Proceso y su Estructura </t>
    </r>
    <r>
      <rPr>
        <b/>
        <sz val="10"/>
        <rFont val="Calibri"/>
        <family val="2"/>
        <scheme val="minor"/>
      </rPr>
      <t>(informando que se haya consultado el SISJUR o con el proceso auditado de la vigencia de los documentos o del marco legal)</t>
    </r>
    <r>
      <rPr>
        <sz val="10"/>
        <rFont val="Calibri"/>
        <family val="2"/>
        <scheme val="minor"/>
      </rPr>
      <t xml:space="preserve">
2. Para trabajos de auditoria diferentes a las basadas en riesgos
</t>
    </r>
    <r>
      <rPr>
        <b/>
        <sz val="10"/>
        <rFont val="Calibri"/>
        <family val="2"/>
        <scheme val="minor"/>
      </rPr>
      <t>Pantallazo de la consulta realizada en SISJUR de la normatividad relacionada en el marco legal descrito en el formato FRO102-484-1 Informe de ley o seguimiento</t>
    </r>
  </si>
  <si>
    <t>Auditor líder designado en el Plan Anual de Auditoría.</t>
  </si>
  <si>
    <t>Realizar las consultas en el SISJUR del marco legal o al proceso auditado de la vigencia de la documentación interna.</t>
  </si>
  <si>
    <t>31-12-2023.</t>
  </si>
  <si>
    <t>A la fecha de corte no se materializó el riesgo identificado.
Porcentaje de ejecución 16,6%.
Durante el periodo de corte, se inicio el proceso de la planificación de la auditoría al proceso de nómina por el auditor asignado; se realizó por parte del auditor el formato FRO102-479-1 Conocimiento del Proceso y su Estructura, donde en apartado "Aspectos normativos a tener en cuenta que impactan o reglamentan las actividades del Proceso y/o Subproceso" se registra la consulta en el SISJUR.</t>
  </si>
  <si>
    <t>I Bimestre</t>
  </si>
  <si>
    <t>Validación del informe preliminar entre el auditor designado y el proceso auditado</t>
  </si>
  <si>
    <t>El auditor designado en el Plan Anual de Auditoría vigente revisa en conjunto con el responsable y/o personal del proceso auditado a través de una o varias reuniones presenciales o virtuales,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el auditor líder solicita la información y/o documentación que los desvirtué para analizarla y en caso a que haya lugar, se retira o confirma.
Como evidencia se deja  el acta de reunión entre el auditor líder y el equipo del proceso auditado y pantallazo del chat de Teams de las reuniones programadas donde se refleje el registro de los resultados de la sesión.</t>
  </si>
  <si>
    <t>Si se identifican rechazos de los hallazgos u observaciones en la reunión, el auditor líder solicita la información y/o documentación que desvirtué el hallazgo y/u observación para analizarla y en caso a que haya lugar, se retira o confirma.</t>
  </si>
  <si>
    <t xml:space="preserve">Procedimiento Auditorias Internas PRO-102-253, actividad  9 "Validación de los hallazgos y/u  observaciones de auditoría </t>
  </si>
  <si>
    <t>Cada vez que se identifiquen hallazgos y/u observaciones o previamente a la radicación del informe preliminar de auditoria</t>
  </si>
  <si>
    <t>Acta de reunión entre el auditor líder y el equipo del proceso auditado y/o pantallazo del chat de Teams de las reuniones programadas entre el auditor líder y el equipo del proceso auditado donde se refleje el registro de los resultados de la sesión.</t>
  </si>
  <si>
    <t>Elaborar las actas de reunión entre el auditor líder y el equipo del proceso auditado donde se evidencie el registro de los resultados obtenidos en la revisión de los hallazgos y/u observaciones identificadas.
Generar las capturas de pantalla donde se refleje el registro de los resultados obtenidos en la reunión de revisión de los hallazgos y/u observaciones identificadas, entre el auditor líder y el equipo del proceso auditado.</t>
  </si>
  <si>
    <t xml:space="preserve">A la fecha de corte no se materializó el riesgo identificado.
Porcentaje de ejecución 16,6%.
1) En marco de la auditoría al proceso de gestión financiera y contable  2023, se realizó el 19/01/2023 reunión con el proceso auditado para socialización del informe preliminar (hallazgos). Así mismo, se tomaron las notas en el repectivo chat de teams y el lsitado de asistencia.
.
2)En el marco de la consolidación del informe de Control Interno Contable 2023, se remitió correo electrónico a la Unidad Financiera para validación de la bateria de preguntas. Dicha validación se realizó presencialmente junto al jefe de Unidad. (23/02/2023).
 </t>
  </si>
  <si>
    <t>Revisión informe preliminar de auditoría y/o de seguimiento o de ley por parte del jefe OCI</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</si>
  <si>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</si>
  <si>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</si>
  <si>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</si>
  <si>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Cada vez que se comunicarán al proceso auditado los resultados del trabajo de auditoria realizado</t>
  </si>
  <si>
    <t>Acta de reunión 
Pantallazo del chat de Teams de las reuniones programadas donde se refleje el registro de los resultados de la sesión
Correo electrónico.</t>
  </si>
  <si>
    <t>Auditor líder designado en el Plan Anual de Auditoría deberá presentar los soportes de la ejecución del control</t>
  </si>
  <si>
    <t>Elaborar las actas de reunión entre el auditor líder y el jefe OCI donde se evidencie el registro de los resultados obtenidos en la revisión de los hallazgos y/u observaciones identificadas.
Generar las capturas de pantalla donde se refleje el registro de los resultados obtenidos en la reunión de revisión de los hallazgos u observaciones identificadas, entre el auditor líder y/u jefe OCI.
Presentar en PDF el correo electrónico enviado por el jefe OCI al auditor designado con los aspectos de mejora a tener en cuenta en los hallazgos y/u observaciones identificadas.</t>
  </si>
  <si>
    <t xml:space="preserve">A la fecha de corte no se materializó el riesgo identificado.
Porcentaje de ejecución 16,6%.
1) El 18/01/2023 el jefe de la OCI remiti´revisión dle informe de auditoría a la auditora líder, para revisión de los ajustes y solicitdes efectuadas, para consolidación del infore definitivo.
2) En el marco de consolidación del informe Control Interno Contable 2023 se emitió correo del jefe OCI el 23/02/2023 a la Contadora para revisión del informe definitivo.
3) En el marco de consolidación del informe de austeridad en el gasto público del IV trimestre 2023, se remitió a la Contadora por parte del jefe OCI la revisión efectuada en los días 03 y 09 de febrero dle 2023. </t>
  </si>
  <si>
    <t>1. Insuficiencia de personal en OCI que apoye la ejecución del Plan Anual de Auditorías - PAA, aprobado.
2. Ejecución de actividades  no contempladas inicialmente en el Plan Anual de Auditorías que afectan el cronograma y programación inicial de actividades</t>
  </si>
  <si>
    <t>RG-36</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</si>
  <si>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</si>
  <si>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1. Fallas en el cumplimiento de la tercera línea de defensa.
2. Disminución de calificación en el Índice de Desempeño Institucional y/o Índice de Control Interno que se miden a través del Formulario Único de Reporte y Avance a la Gestión - FURAG.
3. Hallazgos entes de control externo.</t>
  </si>
  <si>
    <t>El nivel de ocurrencia se estableció en uno, debido a que al menos una vez en el año se ha detectado la modificación del Plan Anual de Auditorías al no poder adelantar todas las auditorías o seguimientos planeados al inicio del año.
Frente al nivel de impacto no se estableció afectación económica dado que el Plan Anual de Auditoría no es estático, sino es susceptible de modificación.</t>
  </si>
  <si>
    <t>Verificación cumplimiento del PAA de la vigencia</t>
  </si>
  <si>
    <t>El Jefe de Control interno en reunión mensual con el equipo de trabajo OCI, verifica si se  presentan atrasos y se identifican las dificultades para el cumplimiento de actividades programadas en el Plan Anual de Auditoria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</si>
  <si>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t>
  </si>
  <si>
    <t>Procedimiento Plan Anual de Auditoria PRO-102-340, actividad 6 "Seguimiento al PAA"</t>
  </si>
  <si>
    <t>Acta de reunión presencial y/o virtual (chat de Teams) donde se refleje el seguimiento realizado al cumplimiento del Plan Anual de Auditoria vigente o correos electrónicos donde se redistribuye las actividades del Plan Anual de Auditorias</t>
  </si>
  <si>
    <t>Jefe de Control Interno
Equipo OCI</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</si>
  <si>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</si>
  <si>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</si>
  <si>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 xml:space="preserve">A la fecha de corte no se materializó el riesgo identificado.
Porcentaje de ejecución 16,6%.
Al periodo de corte, se realizaron 2 reuniones internas OCI (31/01/2023 y 28/02/2023), en las cuales se hizo seguimiento al Plan Anual de Auditorías, entre otros temas.
Así mismo, el jefe OCI remitió solicitud para realizar seguimiento al PAA 2023 con corte a 10/02/2023; mediante correo electrónico del 10/02/2023. </t>
  </si>
  <si>
    <t>Modificación y Aprobación del PAA de la vigencia</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</si>
  <si>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</si>
  <si>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En caso de no aprobación o aprobación parcial, se priorizan las actividades con mayor nivel de importancia.</t>
  </si>
  <si>
    <t>Procedimiento Plan Anual de Auditoria PRO-102-340, actividad 7 "se autoriza ajuste"</t>
  </si>
  <si>
    <t>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</si>
  <si>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</si>
  <si>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levante el acta de reunión y de comité CICCI)</t>
  </si>
  <si>
    <t>A la fecha de corte no se materializó el riesgo identificado.
Porcentaje de ejecución 16,6%.
En la sesión del 27/01/2023 del Comité Institucional de Coordinación de Control Interno-CICCI se aprobó la versión 1 del PAA 2023 (punto 5 y 6 del orden del día); a la fecha no se han solicitado modificaciones a dicho plan.
El PAA 2023 se encuentra publicado en el botón de transparencia: https://loteriadebogota.com/wp-content/uploads/PPA_2023-Version-1.pdf</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</si>
  <si>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</si>
  <si>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RG-37</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</si>
  <si>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generacion de copias de seguridad de la información.</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</si>
  <si>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</si>
  <si>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Frente al nivel de impacto se estableció afectación económica dado que la información es producida por el recurso humano (tanto de planta como OPS) los cuales reciben remuneración o pago por honorarios.</t>
  </si>
  <si>
    <t>Verificación archivo digital de la OCI</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</si>
  <si>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</si>
  <si>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 xml:space="preserve"> En caso de identificar diferencias en la comparación de la información cotejada se solicitará completar lo faltante al equipo OCI, mediante correos electrónicos y/o reuniones internas OCI.</t>
  </si>
  <si>
    <t>Acta de reunión presencial y/o virtual (chat de Teams) donde se refleje la comparación de la información (reporte vs. consulta).
Reporte en Excel que refleje el cotejo de información.
Correos electrónicos que se cursen entre el equipo y el jefe OCI.</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</si>
  <si>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</si>
  <si>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</si>
  <si>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 xml:space="preserve">A la fecha de corte no se materializó el riesgo identificado.
Porcentaje de ejecución 16,6%.
Mediante correo del 27/02/2023 el jefe OCI solicitó  a la Contadora verificar y completar el archivo digital y físico relacionado con la auditoría al proceso de gestión financiera y contable 2023; indicando los documentos pendientes de archivo. </t>
  </si>
  <si>
    <t xml:space="preserve">Seguimiento a solicitud de backup de la carpeta compartida u OneDrive de la OCI. </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</si>
  <si>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</si>
  <si>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En caso de no recibir respuesta y/o identificar que no se realiza el backup, se enviará un correo electrónico con copia a la Secretaria General informando el incumplimiento y solicitando se cumpla con la ejecución del back up.</t>
  </si>
  <si>
    <t>Correos electrónicos que se cursen entre el auditor ingeniero designado y el área de sistemas</t>
  </si>
  <si>
    <t>Auditor ingeniero designado</t>
  </si>
  <si>
    <t>Presentar en PDF los correo electrónicos enviados y recibidos entre el auditor ingeniero designado de la OCI y la Oficina de Sistemas</t>
  </si>
  <si>
    <t xml:space="preserve">Auditor ingeniero designado </t>
  </si>
  <si>
    <t xml:space="preserve">A la fecha de corte no se materializó el riesgo identificado.
Porcentaje de ejecución 16,6%.
Mediante correo del 27/02/2023 se solicitó a la Oficina de Sistemas el back up de los meses de enero y febrero del 2023; se encuentra pendiente la respuesta por parte del proceso. 
El 06/03/2023 se realizó reiteración a la solicitud a la Oficina de Sistemas; así mismo, el mismo día se recició respuesta con el soporte del backup realizado. </t>
  </si>
  <si>
    <t>1. Transcurrir 5 años a partir de la ocurrencia de los hechos, sin que se haya proferido auto de investigación disciplinaria.
2. Alta carga de procesos disciplinarios.
3. Se informan los procesos disciplinarios próximos a caducar.
4. Demora en el suministro de las pruebas documentales.
5. Negligencia del talento humano de la Oficina de Control Disciplinario Interno</t>
  </si>
  <si>
    <t>RG-39</t>
  </si>
  <si>
    <t>Posibilidad de afectación reputacional por caducidad de la acción disciplinaria debido a que transcurrieron más de 5 años sin que se expida el auto de investigación formal.</t>
  </si>
  <si>
    <t>1. Impunidad de los hechos presuntamente irregulares.
2. Posibles investigaciones disciplinarias a los instructores del proceso caducado.
3. Incumplimiento de acuerdos de gestión y de los objetivos del proceso de Control Disciplinario Interno.</t>
  </si>
  <si>
    <t>El Jefe de la Oficina de Control Disciplinario Interno, y su profesional de apoyo, verifican las actuaciones disciplinarias que no tienen auto de investigación disciplinaria con el fin de evaluarlas a efectos de emitir dicha decisión antes de que se presente el fenómeno jurídico de caducidad.</t>
  </si>
  <si>
    <t>El Jefe de la Oficina de Control Disciplinario Interno y su profesional de apoyo verifican mensualmente los procesos disciplinarios que se adelantan, en una matriz de excel, con el fin de que no se presente la caducidad, y proceder cuanto antes a ssu respectiva evaluaciòn.</t>
  </si>
  <si>
    <t>Si se identifica un proceso que está próximo a caducar, el Jefe de la Oficina de Control Disciplinario Interno y su profesional de apoyo proceden a evaluarlo y emitir la decisión que en derecho corresponda.</t>
  </si>
  <si>
    <t>Procedimiento Control Disciplinario Interno</t>
  </si>
  <si>
    <t>Base de datos actualizada</t>
  </si>
  <si>
    <t>Elaborar informe trimestral sobre el estado de caducidades que se encuentran en curso, dicho informe se presentará ante Gerencia General.</t>
  </si>
  <si>
    <t>Base de datos actualizada
Informe trimestral</t>
  </si>
  <si>
    <t xml:space="preserve">Durante este periodo y en relacion con las evaluaciones de los procesos disciplinarios, en ninguno de ellos se materializo el fenomeno de la caducidad. </t>
  </si>
  <si>
    <t xml:space="preserve">No se tiene evidencia sobre este riesgo, en consideracion a que el mismo no se presentó para este período. </t>
  </si>
  <si>
    <t>En este bimestre, no se presentó solicitud u acto de corrupción por parte de algun sujeto procesal. En consecuencia no se presentó este riesgo.</t>
  </si>
  <si>
    <t xml:space="preserve">Teniendo en cuenta que no se presentó el referido riesgo, no se tiene ninguna evidencia al respecto. </t>
  </si>
  <si>
    <t>Correo enviado por el Jefe de la Unidad para citar a las mesas de trabajo</t>
  </si>
  <si>
    <t>Acta de reunión</t>
  </si>
  <si>
    <t>Jefe de la Unidad de Apuestas y Control de Juegos</t>
  </si>
  <si>
    <t>Semestralmente, el Jefe de la Unidad de Apuestas y Control de Juegos (supervisor del contrato) debe coordinar visitas a fábrica y trimestralmente a bodega, con la finalidad de realizar seguimiento a los puntos de control que dispone la firma impresora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a los responsables de la firma impresora para implementar las mejoras respectivas.
Como soporte de la ejecución del control resultan los informes de visita.</t>
  </si>
  <si>
    <t>Si se encuentran novedades en el marco de las visitas, el Jefe de la Unidad de Apuestas y Control de Juegos comunica a los responsables de la firma impresora para implementar las mejoras respectivas.</t>
  </si>
  <si>
    <t>Informe de visita</t>
  </si>
  <si>
    <t>Realizar visitas a bodegas de Cali, Cota, y a la de GELSA.</t>
  </si>
  <si>
    <t>Acta de asistencia</t>
  </si>
  <si>
    <t>Elaborar protocolo para el cargue, transporte, almacenamiento, entrega y ,anipulación del producto (formularios de chance)</t>
  </si>
  <si>
    <t>Factor externo</t>
  </si>
  <si>
    <t>Falencias en control de asignación de serie y numeración por parte de la firma impresora.</t>
  </si>
  <si>
    <t>Posibilidad de afectación económica y reputacional por incurrir duplicidad de serie y numeración debido a falencias en la asignación por parte de la firma impresora</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</si>
  <si>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</si>
  <si>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</si>
  <si>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</si>
  <si>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</si>
  <si>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Instrumentos Archivísticos</t>
  </si>
  <si>
    <t>Profesional -Restaurador</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</si>
  <si>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</si>
  <si>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1. Incumplimiento de lineamientos y directrices  que permitan cumplir con la condiciones de almacenamiento
2.  Hallazgos por entes de control 
3. Deterioro de la información física</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</si>
  <si>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</si>
  <si>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Plan Institucional de Capacitación -PIC</t>
  </si>
  <si>
    <t>Circular 07 de abril de 2022</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</si>
  <si>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</si>
  <si>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Tabla de Retención Documental e Inventario Único Documental</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</si>
  <si>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</si>
  <si>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Jefe Oficina de Gestión Tecnológica e Innovación - Profesional de Seguridad de la Información</t>
  </si>
  <si>
    <t>1. No realización de visitas de control, inspección y vigilancia.
2. Bajo nivel de operativos de control al juego ilegal
3. Mayor ganancia para los apostadores en el juego ilegal.
4. Debilidades en el proceso judicial penal frente al delito.</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</si>
  <si>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</si>
  <si>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1. Liquidación anticipada del contrato
2. Procesos sancionatorios 
3. Hallazgos de entes de control con incidencia fiscal, disciplinaria y penal
4. Disminución recursos para la salud
5. Disminución de transferencia de recursos para la entidad Concedente.</t>
  </si>
  <si>
    <t xml:space="preserve">La supervisión del contrato vigente con el abogado penalista que supervisaba la Unidad de Apuestas paso a la oficina juridica en el mes de enero. </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</si>
  <si>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</si>
  <si>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 xml:space="preserve">1. Procesos disciplinarios, fiscales y penales.
2. Disminución de ingresos y transferencias a la salud.
3, Incumplimiento contractual </t>
  </si>
  <si>
    <t>RG-40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</si>
</sst>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58"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1"/>
      <color rgb="FF444444"/>
      <name val="Calibri"/>
      <family val="2"/>
      <charset val="1"/>
    </font>
    <font>
      <sz val="10"/>
      <color rgb="FF000000"/>
      <name val="Calibri"/>
      <family val="2"/>
      <scheme val="minor"/>
    </font>
    <font>
      <b/>
      <sz val="14"/>
      <color theme="0"/>
      <name val="Calibri"/>
      <family val="2"/>
      <scheme val="minor"/>
    </font>
    <font>
      <sz val="11"/>
      <color rgb="FFFF0000"/>
      <name val="Calibri"/>
      <family val="2"/>
      <scheme val="minor"/>
    </font>
    <font>
      <b/>
      <sz val="10"/>
      <name val="Calibri"/>
      <family val="2"/>
      <scheme val="minor"/>
    </font>
    <font>
      <sz val="10"/>
      <color rgb="FFFF0000"/>
      <name val="Calibri"/>
      <family val="2"/>
    </font>
    <font>
      <sz val="11"/>
      <color theme="1"/>
      <name val="Calibri"/>
      <family val="2"/>
      <charset val="1"/>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u/>
      <sz val="11"/>
      <name val="Calibri"/>
      <family val="2"/>
      <scheme val="minor"/>
    </font>
    <font>
      <sz val="11"/>
      <color theme="1"/>
      <name val="Arial"/>
      <family val="2"/>
    </font>
    <font>
      <u/>
      <sz val="11"/>
      <color theme="10"/>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sz val="11"/>
      <color rgb="FFC00000"/>
      <name val="Arial"/>
      <family val="2"/>
    </font>
    <font>
      <u val="double"/>
      <sz val="11"/>
      <name val="Arial"/>
      <family val="2"/>
    </font>
    <font>
      <u/>
      <sz val="10"/>
      <name val="Calibri"/>
      <family val="2"/>
      <scheme val="minor"/>
    </font>
    <font>
      <b/>
      <sz val="11"/>
      <name val="Calibri"/>
      <family val="2"/>
      <scheme val="minor"/>
    </font>
    <font>
      <sz val="11"/>
      <color rgb="FF0000FF"/>
      <name val="Calibri"/>
      <family val="2"/>
      <scheme val="minor"/>
    </font>
    <font>
      <b/>
      <sz val="14"/>
      <color rgb="FFFF0000"/>
      <name val="Calibri"/>
      <family val="2"/>
      <scheme val="minor"/>
    </font>
    <font>
      <b/>
      <sz val="11"/>
      <color rgb="FFFF0000"/>
      <name val="Calibri"/>
      <family val="2"/>
      <scheme val="minor"/>
    </font>
    <font>
      <sz val="11"/>
      <color rgb="FF000000"/>
      <name val="Calibri"/>
      <family val="2"/>
    </font>
    <font>
      <sz val="11"/>
      <name val="Calibri"/>
      <family val="2"/>
    </font>
    <font>
      <sz val="11"/>
      <name val="Arial"/>
      <family val="2"/>
    </font>
    <font>
      <sz val="11"/>
      <color rgb="FF000000"/>
      <name val="Calibri"/>
      <family val="2"/>
      <scheme val="minor"/>
    </font>
    <font>
      <sz val="11"/>
      <color rgb="FF000000"/>
      <name val="Arial"/>
      <family val="2"/>
    </font>
    <font>
      <sz val="11"/>
      <color theme="1"/>
      <name val="Arial"/>
      <family val="2"/>
    </font>
  </fonts>
  <fills count="20">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theme="2" tint="-0.249977111117893"/>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FF"/>
        <bgColor rgb="FF000000"/>
      </patternFill>
    </fill>
  </fills>
  <borders count="69">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rgb="FF000000"/>
      </top>
      <bottom/>
      <diagonal/>
    </border>
    <border>
      <left style="thin">
        <color indexed="64"/>
      </left>
      <right style="medium">
        <color indexed="64"/>
      </right>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diagonal/>
    </border>
    <border>
      <left/>
      <right/>
      <top style="thin">
        <color indexed="64"/>
      </top>
      <bottom/>
      <diagonal/>
    </border>
  </borders>
  <cellStyleXfs count="5">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121">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7"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8"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6" fillId="7"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0" fontId="1" fillId="0" borderId="8" xfId="0" applyFont="1" applyBorder="1" applyAlignment="1" applyProtection="1">
      <alignment vertical="center" wrapText="1"/>
      <protection hidden="1"/>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1" xfId="0" applyBorder="1" applyAlignment="1">
      <alignment vertical="center" wrapText="1"/>
    </xf>
    <xf numFmtId="9" fontId="0" fillId="0" borderId="21" xfId="0" applyNumberFormat="1" applyBorder="1" applyAlignment="1">
      <alignment horizontal="left" vertical="center" wrapText="1"/>
    </xf>
    <xf numFmtId="0" fontId="0" fillId="0" borderId="22"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0" fontId="1" fillId="2" borderId="2" xfId="0" applyFont="1" applyFill="1" applyBorder="1" applyAlignment="1" applyProtection="1">
      <alignment horizontal="left" vertical="center" wrapText="1"/>
      <protection locked="0"/>
    </xf>
    <xf numFmtId="0" fontId="0" fillId="0" borderId="9" xfId="0" applyBorder="1" applyAlignment="1" applyProtection="1">
      <alignment horizontal="left" vertical="center" wrapText="1"/>
      <protection hidden="1"/>
    </xf>
    <xf numFmtId="9" fontId="0" fillId="0" borderId="5" xfId="1" applyFont="1" applyBorder="1" applyAlignment="1" applyProtection="1">
      <alignment horizontal="left"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8" borderId="2" xfId="0" applyFont="1" applyFill="1" applyBorder="1" applyAlignment="1">
      <alignment horizontal="center" vertical="center" wrapText="1"/>
    </xf>
    <xf numFmtId="0" fontId="1" fillId="0" borderId="2" xfId="0" quotePrefix="1" applyFont="1" applyBorder="1" applyAlignment="1" applyProtection="1">
      <alignment horizontal="justify" vertical="center" wrapText="1"/>
      <protection locked="0"/>
    </xf>
    <xf numFmtId="0" fontId="0" fillId="0" borderId="2"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3" fillId="9" borderId="2" xfId="0" applyNumberFormat="1" applyFont="1" applyFill="1" applyBorder="1" applyAlignment="1">
      <alignment vertical="center" wrapText="1"/>
    </xf>
    <xf numFmtId="0" fontId="3" fillId="0" borderId="24" xfId="0" applyFont="1" applyBorder="1" applyAlignment="1" applyProtection="1">
      <alignment vertical="center" wrapText="1"/>
      <protection locked="0"/>
    </xf>
    <xf numFmtId="0" fontId="1" fillId="0" borderId="24" xfId="0" applyFont="1" applyBorder="1" applyAlignment="1" applyProtection="1">
      <alignment vertical="center" wrapText="1"/>
      <protection locked="0"/>
    </xf>
    <xf numFmtId="9" fontId="1" fillId="0" borderId="24" xfId="1" applyFont="1" applyBorder="1" applyAlignment="1" applyProtection="1">
      <alignment vertical="center" wrapText="1"/>
      <protection locked="0"/>
    </xf>
    <xf numFmtId="0" fontId="1" fillId="0" borderId="24" xfId="0" applyFont="1" applyBorder="1" applyAlignment="1" applyProtection="1">
      <alignment vertical="center" wrapText="1"/>
      <protection locked="0" hidden="1"/>
    </xf>
    <xf numFmtId="9" fontId="1" fillId="0" borderId="24" xfId="1" applyFont="1" applyBorder="1" applyAlignment="1" applyProtection="1">
      <alignment horizontal="right" vertical="center" wrapText="1"/>
      <protection locked="0"/>
    </xf>
    <xf numFmtId="0" fontId="9" fillId="6" borderId="26" xfId="0" applyFont="1" applyFill="1" applyBorder="1" applyAlignment="1" applyProtection="1">
      <alignment horizontal="center" vertical="center"/>
      <protection hidden="1"/>
    </xf>
    <xf numFmtId="0" fontId="1" fillId="0" borderId="29" xfId="0" applyFont="1" applyBorder="1" applyAlignment="1" applyProtection="1">
      <alignment vertical="center" wrapText="1"/>
      <protection locked="0"/>
    </xf>
    <xf numFmtId="9" fontId="1" fillId="0" borderId="29" xfId="1" applyFont="1" applyBorder="1" applyAlignment="1" applyProtection="1">
      <alignment vertical="center" wrapText="1"/>
      <protection locked="0"/>
    </xf>
    <xf numFmtId="0" fontId="1" fillId="0" borderId="29" xfId="0" applyFont="1" applyBorder="1" applyAlignment="1" applyProtection="1">
      <alignment vertical="center" wrapText="1"/>
      <protection locked="0" hidden="1"/>
    </xf>
    <xf numFmtId="9" fontId="1" fillId="0" borderId="29" xfId="1" applyFont="1" applyBorder="1" applyAlignment="1" applyProtection="1">
      <alignment horizontal="right" vertical="center" wrapText="1"/>
      <protection locked="0"/>
    </xf>
    <xf numFmtId="0" fontId="14" fillId="8" borderId="30" xfId="0" applyFont="1" applyFill="1" applyBorder="1" applyAlignment="1">
      <alignment horizontal="right" vertical="center" wrapText="1"/>
    </xf>
    <xf numFmtId="14" fontId="16" fillId="0" borderId="2" xfId="0" applyNumberFormat="1" applyFont="1" applyBorder="1" applyAlignment="1">
      <alignment vertical="center"/>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164" fontId="0" fillId="0" borderId="2" xfId="0" applyNumberFormat="1" applyBorder="1" applyAlignment="1" applyProtection="1">
      <alignment vertical="center"/>
      <protection hidden="1"/>
    </xf>
    <xf numFmtId="0" fontId="0" fillId="0" borderId="2" xfId="0" applyBorder="1" applyAlignment="1" applyProtection="1">
      <alignment vertical="center"/>
      <protection hidden="1"/>
    </xf>
    <xf numFmtId="0" fontId="24" fillId="0" borderId="2" xfId="0" applyFont="1" applyBorder="1" applyAlignment="1">
      <alignment vertical="center" wrapText="1"/>
    </xf>
    <xf numFmtId="9" fontId="23" fillId="9" borderId="2" xfId="0" applyNumberFormat="1" applyFont="1" applyFill="1" applyBorder="1" applyAlignment="1">
      <alignment horizontal="center"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14" fontId="0" fillId="0" borderId="2" xfId="0" applyNumberFormat="1" applyBorder="1" applyAlignment="1" applyProtection="1">
      <alignment vertical="center" wrapText="1"/>
      <protection hidden="1"/>
    </xf>
    <xf numFmtId="0" fontId="26" fillId="0" borderId="2" xfId="0" applyFont="1" applyBorder="1" applyAlignment="1">
      <alignment vertical="center"/>
    </xf>
    <xf numFmtId="0" fontId="4" fillId="0" borderId="2" xfId="0" applyFont="1" applyBorder="1" applyAlignment="1" applyProtection="1">
      <alignment horizontal="justify" vertical="center" wrapText="1"/>
      <protection locked="0"/>
    </xf>
    <xf numFmtId="0" fontId="27" fillId="0" borderId="8" xfId="0" applyFont="1" applyBorder="1" applyAlignment="1" applyProtection="1">
      <alignment horizontal="center" vertical="center" wrapText="1"/>
      <protection locked="0"/>
    </xf>
    <xf numFmtId="0" fontId="16" fillId="0" borderId="2" xfId="0" applyFont="1" applyBorder="1" applyAlignment="1">
      <alignment wrapText="1"/>
    </xf>
    <xf numFmtId="0" fontId="2" fillId="11" borderId="6"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xf>
    <xf numFmtId="0" fontId="1" fillId="11" borderId="2" xfId="0" applyFont="1" applyFill="1" applyBorder="1" applyAlignment="1" applyProtection="1">
      <alignment horizontal="right" vertical="center" wrapText="1"/>
      <protection locked="0"/>
    </xf>
    <xf numFmtId="0" fontId="8" fillId="11" borderId="2" xfId="0" applyFont="1" applyFill="1" applyBorder="1" applyAlignment="1" applyProtection="1">
      <alignment vertical="center" wrapText="1"/>
      <protection locked="0"/>
    </xf>
    <xf numFmtId="9" fontId="12" fillId="11" borderId="2" xfId="1" applyFont="1" applyFill="1" applyBorder="1" applyAlignment="1" applyProtection="1">
      <alignment horizontal="left" vertical="center" wrapText="1"/>
      <protection locked="0"/>
    </xf>
    <xf numFmtId="0" fontId="1" fillId="11" borderId="2" xfId="0" applyFont="1" applyFill="1" applyBorder="1" applyAlignment="1" applyProtection="1">
      <alignment vertical="center" wrapText="1"/>
      <protection locked="0"/>
    </xf>
    <xf numFmtId="9" fontId="1" fillId="11" borderId="2" xfId="1" applyFont="1" applyFill="1" applyBorder="1" applyAlignment="1" applyProtection="1">
      <alignment vertical="center" wrapText="1"/>
      <protection locked="0"/>
    </xf>
    <xf numFmtId="0" fontId="1" fillId="11" borderId="2" xfId="0" quotePrefix="1" applyFont="1" applyFill="1" applyBorder="1" applyAlignment="1" applyProtection="1">
      <alignment horizontal="left" vertical="center" wrapText="1"/>
      <protection locked="0"/>
    </xf>
    <xf numFmtId="9" fontId="1" fillId="11" borderId="2" xfId="1" applyFont="1" applyFill="1" applyBorder="1" applyAlignment="1" applyProtection="1">
      <alignment horizontal="right" vertical="center" wrapText="1"/>
      <protection locked="0"/>
    </xf>
    <xf numFmtId="0" fontId="1" fillId="11" borderId="2" xfId="0" quotePrefix="1" applyFont="1" applyFill="1" applyBorder="1" applyAlignment="1" applyProtection="1">
      <alignment horizontal="justify" vertical="center" wrapText="1"/>
      <protection locked="0"/>
    </xf>
    <xf numFmtId="0" fontId="0" fillId="11" borderId="2" xfId="0" applyFill="1" applyBorder="1" applyAlignment="1" applyProtection="1">
      <alignment horizontal="center" vertical="center" wrapText="1"/>
      <protection locked="0"/>
    </xf>
    <xf numFmtId="14" fontId="1" fillId="11" borderId="2" xfId="0" applyNumberFormat="1" applyFont="1" applyFill="1" applyBorder="1" applyAlignment="1" applyProtection="1">
      <alignment horizontal="center" vertical="center" wrapText="1"/>
      <protection locked="0"/>
    </xf>
    <xf numFmtId="14" fontId="16" fillId="11" borderId="2" xfId="0" applyNumberFormat="1" applyFont="1" applyFill="1" applyBorder="1" applyAlignment="1">
      <alignment vertical="center"/>
    </xf>
    <xf numFmtId="0" fontId="0" fillId="11" borderId="2" xfId="0" applyFill="1" applyBorder="1" applyAlignment="1" applyProtection="1">
      <alignment vertical="center" wrapText="1"/>
      <protection hidden="1"/>
    </xf>
    <xf numFmtId="14" fontId="0" fillId="11" borderId="2" xfId="0" applyNumberFormat="1" applyFill="1" applyBorder="1" applyAlignment="1" applyProtection="1">
      <alignment vertical="center"/>
      <protection hidden="1"/>
    </xf>
    <xf numFmtId="0" fontId="0" fillId="11" borderId="0" xfId="0" applyFill="1" applyProtection="1">
      <protection hidden="1"/>
    </xf>
    <xf numFmtId="0" fontId="13" fillId="0" borderId="2" xfId="3" applyBorder="1" applyAlignment="1" applyProtection="1">
      <alignment horizontal="left" vertical="center" wrapText="1"/>
      <protection locked="0"/>
    </xf>
    <xf numFmtId="0" fontId="13" fillId="0" borderId="2" xfId="4" applyBorder="1" applyAlignment="1" applyProtection="1">
      <alignment vertical="center" wrapText="1"/>
      <protection hidden="1"/>
    </xf>
    <xf numFmtId="0" fontId="13" fillId="0" borderId="2" xfId="3" applyBorder="1" applyAlignment="1" applyProtection="1">
      <alignment wrapText="1"/>
      <protection hidden="1"/>
    </xf>
    <xf numFmtId="0" fontId="13" fillId="0" borderId="2" xfId="3" applyBorder="1" applyAlignment="1" applyProtection="1">
      <alignment vertical="center" wrapText="1"/>
      <protection hidden="1"/>
    </xf>
    <xf numFmtId="0" fontId="0" fillId="0" borderId="2" xfId="0" applyBorder="1" applyAlignment="1" applyProtection="1">
      <alignment vertical="top" wrapText="1"/>
      <protection hidden="1"/>
    </xf>
    <xf numFmtId="0" fontId="19" fillId="0" borderId="2" xfId="0" applyFont="1" applyBorder="1" applyAlignment="1">
      <alignment horizontal="left" vertical="center" wrapText="1"/>
    </xf>
    <xf numFmtId="0" fontId="24" fillId="0" borderId="2" xfId="0" applyFont="1" applyBorder="1" applyAlignment="1">
      <alignment horizontal="left" vertical="center" wrapText="1"/>
    </xf>
    <xf numFmtId="0" fontId="0" fillId="0" borderId="8" xfId="0" applyBorder="1" applyAlignment="1" applyProtection="1">
      <alignment horizontal="center" vertical="center" wrapText="1"/>
      <protection locked="0"/>
    </xf>
    <xf numFmtId="14" fontId="1" fillId="0" borderId="8" xfId="0" applyNumberFormat="1" applyFont="1" applyBorder="1" applyAlignment="1" applyProtection="1">
      <alignment horizontal="center" vertical="center" wrapText="1"/>
      <protection locked="0" hidden="1"/>
    </xf>
    <xf numFmtId="14" fontId="16" fillId="0" borderId="8" xfId="0" applyNumberFormat="1" applyFont="1" applyBorder="1" applyAlignment="1">
      <alignment vertical="center"/>
    </xf>
    <xf numFmtId="0" fontId="0" fillId="0" borderId="8" xfId="0" applyBorder="1" applyAlignment="1" applyProtection="1">
      <alignment vertical="center" wrapText="1"/>
      <protection hidden="1"/>
    </xf>
    <xf numFmtId="14" fontId="0" fillId="0" borderId="8" xfId="0" applyNumberFormat="1" applyBorder="1" applyAlignment="1" applyProtection="1">
      <alignment vertical="center"/>
      <protection hidden="1"/>
    </xf>
    <xf numFmtId="0" fontId="0" fillId="0" borderId="8" xfId="0" applyBorder="1" applyAlignment="1" applyProtection="1">
      <alignment wrapText="1"/>
      <protection hidden="1"/>
    </xf>
    <xf numFmtId="0" fontId="0" fillId="2" borderId="8" xfId="0" applyFill="1" applyBorder="1" applyAlignment="1" applyProtection="1">
      <alignment wrapText="1"/>
      <protection hidden="1"/>
    </xf>
    <xf numFmtId="0" fontId="14" fillId="8" borderId="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0" fillId="0" borderId="8" xfId="0" applyBorder="1" applyAlignment="1">
      <alignment horizontal="center" vertical="center" wrapText="1"/>
    </xf>
    <xf numFmtId="0" fontId="0" fillId="0" borderId="8" xfId="0" applyBorder="1" applyAlignment="1">
      <alignment horizontal="right" vertical="center" wrapText="1"/>
    </xf>
    <xf numFmtId="0" fontId="0" fillId="0" borderId="6" xfId="0" applyBorder="1" applyAlignment="1">
      <alignment horizontal="center" vertical="center" wrapText="1"/>
    </xf>
    <xf numFmtId="0" fontId="0" fillId="0" borderId="33" xfId="0" applyBorder="1" applyAlignment="1">
      <alignment horizontal="right" vertical="center"/>
    </xf>
    <xf numFmtId="0" fontId="14" fillId="8" borderId="36" xfId="0" applyFont="1" applyFill="1" applyBorder="1" applyAlignment="1">
      <alignment horizontal="center" vertical="center" wrapText="1"/>
    </xf>
    <xf numFmtId="0" fontId="14" fillId="8" borderId="37" xfId="0" applyFont="1" applyFill="1" applyBorder="1" applyAlignment="1">
      <alignment vertical="center"/>
    </xf>
    <xf numFmtId="0" fontId="28" fillId="8" borderId="11" xfId="0" applyFont="1" applyFill="1" applyBorder="1" applyAlignment="1" applyProtection="1">
      <alignment horizontal="center" vertical="center" wrapText="1"/>
      <protection hidden="1"/>
    </xf>
    <xf numFmtId="9" fontId="7" fillId="15" borderId="9" xfId="1"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wrapText="1"/>
      <protection hidden="1"/>
    </xf>
    <xf numFmtId="9" fontId="7" fillId="16" borderId="9" xfId="1" applyFont="1" applyFill="1" applyBorder="1" applyAlignment="1" applyProtection="1">
      <alignment horizontal="center" vertical="center" wrapText="1"/>
      <protection hidden="1"/>
    </xf>
    <xf numFmtId="9" fontId="7" fillId="13" borderId="9" xfId="1" applyFont="1" applyFill="1" applyBorder="1" applyAlignment="1" applyProtection="1">
      <alignment horizontal="center" vertical="center" wrapText="1"/>
      <protection hidden="1"/>
    </xf>
    <xf numFmtId="0" fontId="7" fillId="15" borderId="2" xfId="0" applyFont="1" applyFill="1" applyBorder="1" applyAlignment="1" applyProtection="1">
      <alignment horizontal="center" vertical="center" wrapText="1"/>
      <protection hidden="1"/>
    </xf>
    <xf numFmtId="0" fontId="28" fillId="8" borderId="6" xfId="0" applyFont="1" applyFill="1" applyBorder="1" applyAlignment="1" applyProtection="1">
      <alignment horizontal="center" vertical="center" wrapText="1"/>
      <protection hidden="1"/>
    </xf>
    <xf numFmtId="9" fontId="7" fillId="15" borderId="2" xfId="1" applyFont="1" applyFill="1" applyBorder="1" applyAlignment="1" applyProtection="1">
      <alignment horizontal="center" vertical="center" wrapText="1"/>
      <protection hidden="1"/>
    </xf>
    <xf numFmtId="9" fontId="7" fillId="16" borderId="2" xfId="1" applyFont="1" applyFill="1" applyBorder="1" applyAlignment="1" applyProtection="1">
      <alignment horizontal="center" vertical="center" wrapText="1"/>
      <protection hidden="1"/>
    </xf>
    <xf numFmtId="0" fontId="7" fillId="15" borderId="24" xfId="0" applyFont="1" applyFill="1" applyBorder="1" applyAlignment="1" applyProtection="1">
      <alignment horizontal="center" vertical="center" wrapText="1"/>
      <protection hidden="1"/>
    </xf>
    <xf numFmtId="0" fontId="28" fillId="8" borderId="27" xfId="0" applyFont="1" applyFill="1" applyBorder="1" applyAlignment="1" applyProtection="1">
      <alignment horizontal="center" vertical="center" wrapText="1"/>
      <protection hidden="1"/>
    </xf>
    <xf numFmtId="9" fontId="7" fillId="15" borderId="24" xfId="1" applyFont="1" applyFill="1" applyBorder="1" applyAlignment="1" applyProtection="1">
      <alignment horizontal="center" vertical="center" wrapText="1"/>
      <protection hidden="1"/>
    </xf>
    <xf numFmtId="9" fontId="7" fillId="16" borderId="24" xfId="1" applyFont="1" applyFill="1" applyBorder="1" applyAlignment="1" applyProtection="1">
      <alignment horizontal="center" vertical="center" wrapText="1"/>
      <protection hidden="1"/>
    </xf>
    <xf numFmtId="0" fontId="14" fillId="17" borderId="8" xfId="0" applyFont="1" applyFill="1" applyBorder="1" applyAlignment="1" applyProtection="1">
      <alignment horizontal="center" vertical="center" wrapText="1"/>
      <protection locked="0"/>
    </xf>
    <xf numFmtId="0" fontId="28" fillId="17"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1" fillId="0" borderId="6" xfId="0" quotePrefix="1" applyFont="1" applyBorder="1" applyAlignment="1" applyProtection="1">
      <alignment horizontal="left" vertical="center" wrapText="1"/>
      <protection hidden="1"/>
    </xf>
    <xf numFmtId="0" fontId="0" fillId="0" borderId="33" xfId="0" applyBorder="1" applyProtection="1">
      <protection hidden="1"/>
    </xf>
    <xf numFmtId="0" fontId="1" fillId="0" borderId="7" xfId="0" quotePrefix="1" applyFont="1" applyBorder="1" applyAlignment="1" applyProtection="1">
      <alignment horizontal="left" vertical="center" wrapText="1"/>
      <protection hidden="1"/>
    </xf>
    <xf numFmtId="0" fontId="0" fillId="0" borderId="34" xfId="0" applyBorder="1" applyProtection="1">
      <protection hidden="1"/>
    </xf>
    <xf numFmtId="0" fontId="16" fillId="0" borderId="2" xfId="0" applyFont="1" applyBorder="1" applyAlignment="1">
      <alignment vertical="top" wrapText="1"/>
    </xf>
    <xf numFmtId="0" fontId="1" fillId="0" borderId="6" xfId="0" quotePrefix="1" applyFont="1" applyBorder="1" applyAlignment="1" applyProtection="1">
      <alignment vertical="center" wrapText="1"/>
      <protection hidden="1"/>
    </xf>
    <xf numFmtId="0" fontId="1" fillId="0" borderId="6" xfId="0" applyFont="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19" fillId="0" borderId="6" xfId="0" applyFont="1" applyBorder="1" applyAlignment="1">
      <alignment vertical="center" wrapText="1"/>
    </xf>
    <xf numFmtId="14" fontId="19" fillId="0" borderId="2" xfId="0" applyNumberFormat="1" applyFont="1" applyBorder="1" applyAlignment="1">
      <alignment vertical="center" wrapText="1"/>
    </xf>
    <xf numFmtId="0" fontId="1" fillId="11" borderId="6" xfId="0" quotePrefix="1" applyFont="1" applyFill="1" applyBorder="1" applyAlignment="1" applyProtection="1">
      <alignment horizontal="left" vertical="center" wrapText="1"/>
      <protection hidden="1"/>
    </xf>
    <xf numFmtId="0" fontId="0" fillId="11" borderId="33" xfId="0" applyFill="1" applyBorder="1" applyProtection="1">
      <protection hidden="1"/>
    </xf>
    <xf numFmtId="0" fontId="16" fillId="0" borderId="6" xfId="0" applyFont="1" applyBorder="1" applyAlignment="1">
      <alignment vertical="center" wrapText="1"/>
    </xf>
    <xf numFmtId="0" fontId="13" fillId="0" borderId="8" xfId="3" applyBorder="1" applyAlignment="1" applyProtection="1">
      <alignment vertical="center" wrapText="1"/>
      <protection hidden="1"/>
    </xf>
    <xf numFmtId="0" fontId="4" fillId="0" borderId="8" xfId="0" applyFont="1" applyBorder="1" applyAlignment="1" applyProtection="1">
      <alignment horizontal="justify" vertical="center" wrapText="1"/>
      <protection locked="0"/>
    </xf>
    <xf numFmtId="14" fontId="0" fillId="0" borderId="8" xfId="0" applyNumberFormat="1" applyBorder="1" applyAlignment="1" applyProtection="1">
      <alignment vertical="center" wrapText="1"/>
      <protection hidden="1"/>
    </xf>
    <xf numFmtId="0" fontId="1" fillId="0" borderId="6" xfId="0" applyFont="1" applyBorder="1" applyAlignment="1" applyProtection="1">
      <alignment horizontal="right" vertical="center" wrapText="1"/>
      <protection hidden="1"/>
    </xf>
    <xf numFmtId="0" fontId="0" fillId="0" borderId="6" xfId="0" applyBorder="1" applyAlignment="1" applyProtection="1">
      <alignment horizontal="justify" vertical="center" wrapText="1"/>
      <protection hidden="1"/>
    </xf>
    <xf numFmtId="0" fontId="0" fillId="0" borderId="7" xfId="0" applyBorder="1" applyAlignment="1" applyProtection="1">
      <alignment horizontal="justify" vertical="center" wrapText="1"/>
      <protection hidden="1"/>
    </xf>
    <xf numFmtId="9" fontId="6" fillId="12" borderId="5" xfId="1" applyFont="1" applyFill="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hidden="1"/>
    </xf>
    <xf numFmtId="0" fontId="0" fillId="0" borderId="5" xfId="0" applyBorder="1" applyAlignment="1" applyProtection="1">
      <alignment vertical="center" wrapText="1"/>
      <protection hidden="1"/>
    </xf>
    <xf numFmtId="0" fontId="8" fillId="12" borderId="5" xfId="0" applyFont="1" applyFill="1" applyBorder="1" applyAlignment="1" applyProtection="1">
      <alignment vertical="center" wrapText="1"/>
      <protection locked="0"/>
    </xf>
    <xf numFmtId="0" fontId="8" fillId="0" borderId="38" xfId="0" applyFont="1" applyBorder="1" applyAlignment="1" applyProtection="1">
      <alignment vertical="center" wrapText="1"/>
      <protection locked="0"/>
    </xf>
    <xf numFmtId="14" fontId="0" fillId="0" borderId="2" xfId="0" applyNumberForma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hidden="1"/>
    </xf>
    <xf numFmtId="9" fontId="0" fillId="0" borderId="2" xfId="1" applyFont="1" applyFill="1" applyBorder="1" applyAlignment="1" applyProtection="1">
      <alignment horizontal="left" vertical="center" wrapText="1"/>
      <protection locked="0"/>
    </xf>
    <xf numFmtId="9" fontId="0" fillId="0" borderId="8" xfId="1" applyFont="1" applyFill="1" applyBorder="1" applyAlignment="1" applyProtection="1">
      <alignment horizontal="left" vertical="center" wrapText="1"/>
      <protection locked="0"/>
    </xf>
    <xf numFmtId="0" fontId="13" fillId="0" borderId="2" xfId="3" applyFill="1" applyBorder="1" applyAlignment="1">
      <alignment vertical="center" wrapText="1"/>
    </xf>
    <xf numFmtId="0" fontId="13" fillId="0" borderId="50" xfId="3" applyBorder="1" applyAlignment="1">
      <alignment vertical="top" wrapText="1"/>
    </xf>
    <xf numFmtId="14" fontId="13" fillId="0" borderId="2" xfId="3" applyNumberFormat="1" applyBorder="1" applyAlignment="1" applyProtection="1">
      <alignment vertical="center" wrapText="1"/>
      <protection hidden="1"/>
    </xf>
    <xf numFmtId="0" fontId="0" fillId="0" borderId="24" xfId="0" applyBorder="1" applyProtection="1">
      <protection hidden="1"/>
    </xf>
    <xf numFmtId="0" fontId="0" fillId="0" borderId="24" xfId="0" applyBorder="1" applyAlignment="1" applyProtection="1">
      <alignment horizontal="justify" vertical="center" wrapText="1"/>
      <protection hidden="1"/>
    </xf>
    <xf numFmtId="0" fontId="0" fillId="0" borderId="24" xfId="0" applyBorder="1" applyAlignment="1" applyProtection="1">
      <alignment horizontal="center" vertical="center" wrapText="1"/>
      <protection hidden="1"/>
    </xf>
    <xf numFmtId="164" fontId="0" fillId="0" borderId="24" xfId="0" applyNumberFormat="1" applyBorder="1" applyAlignment="1" applyProtection="1">
      <alignment vertical="center"/>
      <protection hidden="1"/>
    </xf>
    <xf numFmtId="0" fontId="0" fillId="0" borderId="24" xfId="0" applyBorder="1" applyAlignment="1" applyProtection="1">
      <alignment horizontal="left" vertical="center" wrapText="1"/>
      <protection hidden="1"/>
    </xf>
    <xf numFmtId="14" fontId="0" fillId="0" borderId="52" xfId="0" applyNumberFormat="1" applyBorder="1" applyAlignment="1" applyProtection="1">
      <alignment vertical="center"/>
      <protection hidden="1"/>
    </xf>
    <xf numFmtId="14" fontId="0" fillId="0" borderId="24" xfId="0" applyNumberFormat="1" applyBorder="1" applyAlignment="1" applyProtection="1">
      <alignment vertical="center"/>
      <protection hidden="1"/>
    </xf>
    <xf numFmtId="0" fontId="0" fillId="0" borderId="42" xfId="0" applyBorder="1" applyProtection="1">
      <protection hidden="1"/>
    </xf>
    <xf numFmtId="14" fontId="0" fillId="0" borderId="53" xfId="0" applyNumberFormat="1" applyBorder="1" applyAlignment="1" applyProtection="1">
      <alignment vertical="center"/>
      <protection hidden="1"/>
    </xf>
    <xf numFmtId="0" fontId="13" fillId="0" borderId="42" xfId="3" applyBorder="1" applyAlignment="1">
      <alignment vertical="top" wrapText="1"/>
    </xf>
    <xf numFmtId="14" fontId="0" fillId="0" borderId="2" xfId="0" applyNumberFormat="1" applyBorder="1" applyAlignment="1" applyProtection="1">
      <alignment horizontal="justify" vertical="justify"/>
      <protection hidden="1"/>
    </xf>
    <xf numFmtId="0" fontId="13" fillId="0" borderId="0" xfId="4"/>
    <xf numFmtId="14" fontId="13" fillId="0" borderId="2" xfId="4" applyNumberFormat="1" applyBorder="1" applyAlignment="1" applyProtection="1">
      <alignment vertical="center"/>
      <protection hidden="1"/>
    </xf>
    <xf numFmtId="0" fontId="5" fillId="0" borderId="8" xfId="0" applyFont="1" applyBorder="1" applyAlignment="1" applyProtection="1">
      <alignment vertical="center" wrapText="1"/>
      <protection locked="0"/>
    </xf>
    <xf numFmtId="0" fontId="13" fillId="0" borderId="0" xfId="3" applyAlignment="1">
      <alignment horizontal="center" vertical="center" wrapText="1"/>
    </xf>
    <xf numFmtId="0" fontId="16" fillId="0" borderId="47" xfId="0" applyFont="1" applyBorder="1" applyAlignment="1">
      <alignment vertical="top" wrapText="1"/>
    </xf>
    <xf numFmtId="0" fontId="16" fillId="0" borderId="47" xfId="0" applyFont="1" applyBorder="1" applyAlignment="1">
      <alignment wrapText="1"/>
    </xf>
    <xf numFmtId="9" fontId="7" fillId="4" borderId="2" xfId="1" applyFont="1" applyFill="1" applyBorder="1" applyAlignment="1" applyProtection="1">
      <alignment horizontal="center" vertical="center" wrapText="1"/>
      <protection hidden="1"/>
    </xf>
    <xf numFmtId="0" fontId="7" fillId="18" borderId="2" xfId="0" applyFont="1" applyFill="1" applyBorder="1" applyAlignment="1" applyProtection="1">
      <alignment horizontal="center" vertical="center" wrapText="1"/>
      <protection hidden="1"/>
    </xf>
    <xf numFmtId="9" fontId="7" fillId="18" borderId="2" xfId="1" applyFont="1" applyFill="1" applyBorder="1" applyAlignment="1" applyProtection="1">
      <alignment horizontal="center" vertical="center" wrapText="1"/>
      <protection hidden="1"/>
    </xf>
    <xf numFmtId="9" fontId="3" fillId="0" borderId="2" xfId="1" applyFont="1" applyBorder="1" applyAlignment="1" applyProtection="1">
      <alignment vertical="center" wrapText="1"/>
      <protection locked="0"/>
    </xf>
    <xf numFmtId="9" fontId="3" fillId="0" borderId="2" xfId="1" applyFont="1" applyBorder="1" applyAlignment="1" applyProtection="1">
      <alignment horizontal="right" vertical="center" wrapText="1"/>
      <protection locked="0"/>
    </xf>
    <xf numFmtId="0" fontId="3" fillId="0" borderId="2" xfId="0" quotePrefix="1" applyFont="1" applyBorder="1" applyAlignment="1" applyProtection="1">
      <alignment vertical="center" wrapText="1"/>
      <protection hidden="1"/>
    </xf>
    <xf numFmtId="14" fontId="3" fillId="0" borderId="2" xfId="0" applyNumberFormat="1" applyFont="1" applyBorder="1" applyAlignment="1" applyProtection="1">
      <alignment horizontal="center" vertical="center" wrapText="1"/>
      <protection locked="0" hidden="1"/>
    </xf>
    <xf numFmtId="0" fontId="3" fillId="0" borderId="2" xfId="0" quotePrefix="1"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wrapText="1"/>
      <protection locked="0"/>
    </xf>
    <xf numFmtId="0" fontId="4" fillId="0" borderId="3" xfId="0" applyFont="1" applyBorder="1" applyAlignment="1">
      <alignment vertical="center" wrapText="1"/>
    </xf>
    <xf numFmtId="0" fontId="3" fillId="0" borderId="2" xfId="0" applyFont="1" applyBorder="1" applyAlignment="1" applyProtection="1">
      <alignment horizontal="left" vertical="center" wrapText="1"/>
      <protection locked="0" hidden="1"/>
    </xf>
    <xf numFmtId="0" fontId="13" fillId="0" borderId="50" xfId="3" applyFill="1" applyBorder="1" applyAlignment="1">
      <alignment vertical="center" wrapText="1"/>
    </xf>
    <xf numFmtId="0" fontId="16" fillId="0" borderId="47" xfId="0" applyFont="1" applyBorder="1" applyAlignment="1">
      <alignment vertical="center" wrapText="1"/>
    </xf>
    <xf numFmtId="0" fontId="13" fillId="0" borderId="16" xfId="3" applyFill="1" applyBorder="1" applyAlignment="1">
      <alignment vertical="center"/>
    </xf>
    <xf numFmtId="0" fontId="16" fillId="0" borderId="50" xfId="0" applyFont="1" applyBorder="1" applyAlignment="1">
      <alignment wrapText="1"/>
    </xf>
    <xf numFmtId="14" fontId="13" fillId="0" borderId="8" xfId="4" applyNumberFormat="1" applyBorder="1" applyAlignment="1" applyProtection="1">
      <alignment vertical="center"/>
      <protection hidden="1"/>
    </xf>
    <xf numFmtId="0" fontId="33" fillId="0" borderId="24" xfId="0" applyFont="1" applyBorder="1" applyAlignment="1">
      <alignment vertical="center" wrapText="1"/>
    </xf>
    <xf numFmtId="14" fontId="0" fillId="0" borderId="39" xfId="0" applyNumberFormat="1" applyBorder="1" applyAlignment="1" applyProtection="1">
      <alignment vertical="center"/>
      <protection hidden="1"/>
    </xf>
    <xf numFmtId="0" fontId="33" fillId="0" borderId="0" xfId="0" applyFont="1" applyAlignment="1">
      <alignment horizontal="center" vertical="center" wrapText="1"/>
    </xf>
    <xf numFmtId="0" fontId="33" fillId="0" borderId="0" xfId="0" applyFont="1" applyAlignment="1">
      <alignment wrapText="1"/>
    </xf>
    <xf numFmtId="0" fontId="33" fillId="0" borderId="0" xfId="0" applyFont="1" applyAlignment="1">
      <alignment vertical="center" wrapText="1"/>
    </xf>
    <xf numFmtId="14" fontId="0" fillId="0" borderId="50" xfId="0" applyNumberFormat="1" applyBorder="1" applyAlignment="1" applyProtection="1">
      <alignment vertical="center"/>
      <protection hidden="1"/>
    </xf>
    <xf numFmtId="14" fontId="0" fillId="0" borderId="31" xfId="0" applyNumberFormat="1" applyBorder="1" applyAlignment="1" applyProtection="1">
      <alignment vertical="center"/>
      <protection hidden="1"/>
    </xf>
    <xf numFmtId="0" fontId="33" fillId="0" borderId="56" xfId="0" applyFont="1" applyBorder="1" applyAlignment="1">
      <alignment vertical="center" wrapText="1"/>
    </xf>
    <xf numFmtId="0" fontId="8" fillId="3" borderId="9" xfId="0" applyFont="1" applyFill="1" applyBorder="1" applyAlignment="1" applyProtection="1">
      <alignment horizontal="center" vertical="center" wrapText="1"/>
      <protection hidden="1"/>
    </xf>
    <xf numFmtId="14" fontId="13" fillId="0" borderId="2" xfId="3" applyNumberFormat="1" applyBorder="1" applyAlignment="1" applyProtection="1">
      <alignment vertical="center"/>
      <protection hidden="1"/>
    </xf>
    <xf numFmtId="14" fontId="13" fillId="0" borderId="8" xfId="3" applyNumberFormat="1" applyBorder="1" applyAlignment="1" applyProtection="1">
      <alignment vertical="center"/>
      <protection hidden="1"/>
    </xf>
    <xf numFmtId="14" fontId="0" fillId="0" borderId="2" xfId="0" applyNumberFormat="1" applyBorder="1" applyAlignment="1" applyProtection="1">
      <alignment horizontal="center" vertical="center" wrapText="1"/>
      <protection hidden="1"/>
    </xf>
    <xf numFmtId="14" fontId="0" fillId="0" borderId="47" xfId="0" applyNumberFormat="1" applyBorder="1" applyAlignment="1" applyProtection="1">
      <alignment vertical="center"/>
      <protection hidden="1"/>
    </xf>
    <xf numFmtId="0" fontId="32" fillId="0" borderId="56" xfId="0" applyFont="1" applyBorder="1" applyAlignment="1">
      <alignment wrapText="1"/>
    </xf>
    <xf numFmtId="0" fontId="32" fillId="0" borderId="24" xfId="0" applyFont="1" applyBorder="1" applyAlignment="1">
      <alignment vertical="center" wrapText="1"/>
    </xf>
    <xf numFmtId="0" fontId="1" fillId="11" borderId="2" xfId="0" applyFont="1" applyFill="1" applyBorder="1" applyAlignment="1" applyProtection="1">
      <alignment vertical="center" wrapText="1"/>
      <protection locked="0" hidden="1"/>
    </xf>
    <xf numFmtId="14" fontId="0" fillId="11" borderId="2" xfId="0" applyNumberFormat="1" applyFill="1" applyBorder="1" applyAlignment="1" applyProtection="1">
      <alignment vertical="center" wrapText="1"/>
      <protection hidden="1"/>
    </xf>
    <xf numFmtId="14" fontId="0" fillId="11" borderId="2" xfId="0" applyNumberFormat="1" applyFill="1" applyBorder="1" applyAlignment="1" applyProtection="1">
      <alignment horizontal="center" vertical="center" wrapText="1"/>
      <protection hidden="1"/>
    </xf>
    <xf numFmtId="0" fontId="1" fillId="11" borderId="6" xfId="0" applyFont="1" applyFill="1" applyBorder="1" applyAlignment="1" applyProtection="1">
      <alignment horizontal="left" vertical="center" wrapText="1"/>
      <protection hidden="1"/>
    </xf>
    <xf numFmtId="0" fontId="1" fillId="11" borderId="2" xfId="0" applyFont="1" applyFill="1" applyBorder="1" applyAlignment="1" applyProtection="1">
      <alignment horizontal="justify" vertical="center" wrapText="1"/>
      <protection locked="0" hidden="1"/>
    </xf>
    <xf numFmtId="14" fontId="1" fillId="11" borderId="2" xfId="0" applyNumberFormat="1" applyFont="1" applyFill="1" applyBorder="1" applyAlignment="1" applyProtection="1">
      <alignment horizontal="center" vertical="center" wrapText="1"/>
      <protection locked="0" hidden="1"/>
    </xf>
    <xf numFmtId="0" fontId="0" fillId="11" borderId="2" xfId="0" applyFill="1" applyBorder="1" applyAlignment="1" applyProtection="1">
      <alignment horizontal="center" vertical="center" wrapText="1"/>
      <protection hidden="1"/>
    </xf>
    <xf numFmtId="0" fontId="33" fillId="11" borderId="0" xfId="0" applyFont="1" applyFill="1" applyAlignment="1">
      <alignment vertical="center" wrapText="1"/>
    </xf>
    <xf numFmtId="14" fontId="0" fillId="11" borderId="50" xfId="0" applyNumberFormat="1" applyFill="1" applyBorder="1" applyAlignment="1" applyProtection="1">
      <alignment horizontal="center" vertical="center"/>
      <protection hidden="1"/>
    </xf>
    <xf numFmtId="14" fontId="0" fillId="11" borderId="2" xfId="0" applyNumberFormat="1" applyFill="1" applyBorder="1" applyAlignment="1" applyProtection="1">
      <alignment horizontal="center" vertical="center"/>
      <protection hidden="1"/>
    </xf>
    <xf numFmtId="0" fontId="0" fillId="11" borderId="2" xfId="0" applyFill="1" applyBorder="1" applyAlignment="1" applyProtection="1">
      <alignment horizontal="justify" vertical="center" wrapText="1"/>
      <protection locked="0"/>
    </xf>
    <xf numFmtId="14" fontId="0" fillId="11" borderId="31" xfId="0" applyNumberFormat="1" applyFill="1" applyBorder="1" applyAlignment="1" applyProtection="1">
      <alignment vertical="center"/>
      <protection hidden="1"/>
    </xf>
    <xf numFmtId="0" fontId="16" fillId="0" borderId="50" xfId="0" applyFont="1" applyBorder="1" applyAlignment="1">
      <alignment vertical="center" wrapText="1"/>
    </xf>
    <xf numFmtId="0" fontId="16" fillId="0" borderId="16" xfId="0" applyFont="1" applyBorder="1" applyAlignment="1">
      <alignment horizontal="center" vertical="center"/>
    </xf>
    <xf numFmtId="0" fontId="33" fillId="0" borderId="24" xfId="0" applyFont="1" applyBorder="1" applyAlignment="1">
      <alignment wrapText="1"/>
    </xf>
    <xf numFmtId="0" fontId="16" fillId="0" borderId="9" xfId="0" applyFont="1" applyBorder="1" applyAlignment="1">
      <alignment vertical="center" wrapText="1"/>
    </xf>
    <xf numFmtId="0" fontId="13" fillId="0" borderId="50" xfId="3" applyFill="1" applyBorder="1" applyAlignment="1">
      <alignment vertical="center"/>
    </xf>
    <xf numFmtId="0" fontId="16" fillId="0" borderId="55" xfId="0" applyFont="1" applyBorder="1" applyAlignment="1">
      <alignment vertical="center"/>
    </xf>
    <xf numFmtId="0" fontId="16" fillId="0" borderId="50" xfId="0" applyFont="1" applyBorder="1" applyAlignment="1">
      <alignment vertical="center"/>
    </xf>
    <xf numFmtId="0" fontId="16" fillId="0" borderId="52" xfId="0" applyFont="1" applyBorder="1" applyAlignment="1">
      <alignment vertical="center"/>
    </xf>
    <xf numFmtId="0" fontId="33" fillId="0" borderId="24" xfId="0" applyFont="1" applyBorder="1" applyAlignment="1">
      <alignment horizontal="center" vertical="center" wrapText="1"/>
    </xf>
    <xf numFmtId="0" fontId="16" fillId="0" borderId="40" xfId="0" applyFont="1" applyBorder="1" applyAlignment="1">
      <alignment vertical="center" wrapText="1"/>
    </xf>
    <xf numFmtId="0" fontId="33" fillId="0" borderId="51" xfId="0" applyFont="1" applyBorder="1" applyAlignment="1">
      <alignment vertical="center" wrapText="1"/>
    </xf>
    <xf numFmtId="0" fontId="16" fillId="0" borderId="24" xfId="0" applyFont="1" applyBorder="1" applyAlignment="1">
      <alignment vertical="center" wrapText="1"/>
    </xf>
    <xf numFmtId="0" fontId="16" fillId="0" borderId="24" xfId="0" applyFont="1" applyBorder="1" applyAlignment="1">
      <alignment wrapText="1"/>
    </xf>
    <xf numFmtId="0" fontId="33" fillId="0" borderId="51" xfId="0" applyFont="1" applyBorder="1" applyAlignment="1">
      <alignment wrapText="1"/>
    </xf>
    <xf numFmtId="0" fontId="33" fillId="0" borderId="51" xfId="0" applyFont="1" applyBorder="1" applyAlignment="1">
      <alignment horizontal="center" vertical="center" wrapText="1"/>
    </xf>
    <xf numFmtId="14" fontId="0" fillId="0" borderId="56" xfId="0" applyNumberFormat="1" applyBorder="1" applyAlignment="1" applyProtection="1">
      <alignment vertical="center"/>
      <protection hidden="1"/>
    </xf>
    <xf numFmtId="0" fontId="33" fillId="0" borderId="24" xfId="0" applyFont="1" applyBorder="1" applyAlignment="1">
      <alignment horizontal="left" vertical="center" wrapText="1"/>
    </xf>
    <xf numFmtId="0" fontId="33" fillId="0" borderId="53" xfId="0" applyFont="1" applyBorder="1" applyAlignment="1">
      <alignment vertical="center" wrapText="1"/>
    </xf>
    <xf numFmtId="0" fontId="16" fillId="0" borderId="24" xfId="0" applyFont="1" applyBorder="1" applyAlignment="1">
      <alignment horizontal="center" vertical="center"/>
    </xf>
    <xf numFmtId="0" fontId="16" fillId="0" borderId="52" xfId="0" applyFont="1" applyBorder="1" applyAlignment="1">
      <alignment vertical="center" wrapText="1"/>
    </xf>
    <xf numFmtId="14" fontId="13" fillId="0" borderId="2" xfId="4" applyNumberFormat="1" applyBorder="1" applyAlignment="1" applyProtection="1">
      <alignment vertical="center" wrapText="1"/>
      <protection hidden="1"/>
    </xf>
    <xf numFmtId="0" fontId="13" fillId="0" borderId="0" xfId="3" applyAlignment="1">
      <alignment horizontal="left" vertical="center" wrapText="1"/>
    </xf>
    <xf numFmtId="0" fontId="3" fillId="0" borderId="2" xfId="0" applyFont="1" applyBorder="1" applyAlignment="1" applyProtection="1">
      <alignment vertical="top" wrapText="1"/>
      <protection locked="0"/>
    </xf>
    <xf numFmtId="0" fontId="13" fillId="0" borderId="2" xfId="3" applyFill="1" applyBorder="1" applyAlignment="1" applyProtection="1">
      <alignment vertical="center" wrapText="1"/>
      <protection hidden="1"/>
    </xf>
    <xf numFmtId="0" fontId="13" fillId="0" borderId="2" xfId="3" applyBorder="1" applyAlignment="1" applyProtection="1">
      <alignment vertical="center"/>
      <protection hidden="1"/>
    </xf>
    <xf numFmtId="0" fontId="13" fillId="0" borderId="0" xfId="3" applyFill="1" applyBorder="1" applyAlignment="1">
      <alignment horizontal="center" vertical="center" indent="2"/>
    </xf>
    <xf numFmtId="0" fontId="16" fillId="0" borderId="50" xfId="0" applyFont="1" applyBorder="1" applyAlignment="1">
      <alignment horizontal="center" vertical="center" wrapText="1" indent="2"/>
    </xf>
    <xf numFmtId="0" fontId="16" fillId="0" borderId="50" xfId="0" applyFont="1" applyBorder="1" applyAlignment="1">
      <alignment horizontal="center" vertical="center" indent="2"/>
    </xf>
    <xf numFmtId="0" fontId="1" fillId="1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2" borderId="8" xfId="0" applyFont="1" applyFill="1" applyBorder="1" applyAlignment="1" applyProtection="1">
      <alignment horizontal="justify" vertical="center" wrapText="1"/>
      <protection locked="0"/>
    </xf>
    <xf numFmtId="0" fontId="1" fillId="2" borderId="8" xfId="0" applyFont="1" applyFill="1" applyBorder="1" applyAlignment="1" applyProtection="1">
      <alignment horizontal="left" vertical="center" wrapText="1"/>
      <protection locked="0"/>
    </xf>
    <xf numFmtId="0" fontId="13" fillId="11" borderId="2" xfId="3" applyFill="1" applyBorder="1" applyAlignment="1" applyProtection="1">
      <alignment vertical="center" wrapText="1"/>
      <protection hidden="1"/>
    </xf>
    <xf numFmtId="0" fontId="13" fillId="0" borderId="0" xfId="3" applyFill="1" applyBorder="1" applyAlignment="1"/>
    <xf numFmtId="0" fontId="16" fillId="0" borderId="0" xfId="0" applyFont="1" applyAlignment="1">
      <alignment wrapText="1"/>
    </xf>
    <xf numFmtId="0" fontId="13" fillId="0" borderId="8" xfId="4" applyBorder="1" applyAlignment="1" applyProtection="1">
      <alignment vertical="center" wrapText="1"/>
      <protection hidden="1"/>
    </xf>
    <xf numFmtId="14" fontId="16" fillId="0" borderId="50" xfId="0" applyNumberFormat="1" applyFont="1" applyBorder="1" applyAlignment="1">
      <alignment vertical="top"/>
    </xf>
    <xf numFmtId="0" fontId="16" fillId="0" borderId="50" xfId="0" applyFont="1" applyBorder="1" applyAlignment="1">
      <alignment vertical="top" wrapText="1"/>
    </xf>
    <xf numFmtId="0" fontId="16" fillId="0" borderId="53" xfId="0" applyFont="1" applyBorder="1" applyAlignment="1">
      <alignment vertical="top" wrapText="1"/>
    </xf>
    <xf numFmtId="0" fontId="24" fillId="0" borderId="5" xfId="0" applyFont="1" applyBorder="1" applyAlignment="1" applyProtection="1">
      <alignment vertical="center" wrapText="1"/>
      <protection locked="0"/>
    </xf>
    <xf numFmtId="0" fontId="0" fillId="0" borderId="2" xfId="0" applyBorder="1" applyAlignment="1" applyProtection="1">
      <alignment horizontal="justify" vertical="justify"/>
      <protection hidden="1"/>
    </xf>
    <xf numFmtId="0" fontId="1" fillId="11" borderId="2" xfId="0" quotePrefix="1" applyFont="1" applyFill="1" applyBorder="1" applyAlignment="1" applyProtection="1">
      <alignment horizontal="center" vertical="center" wrapText="1"/>
      <protection locked="0" hidden="1"/>
    </xf>
    <xf numFmtId="0" fontId="0" fillId="11" borderId="2" xfId="0" applyFill="1" applyBorder="1" applyAlignment="1" applyProtection="1">
      <alignment vertical="center"/>
      <protection hidden="1"/>
    </xf>
    <xf numFmtId="0" fontId="0" fillId="11" borderId="0" xfId="0" applyFill="1" applyAlignment="1" applyProtection="1">
      <alignment horizontal="center" vertical="center"/>
      <protection hidden="1"/>
    </xf>
    <xf numFmtId="0" fontId="0" fillId="11" borderId="2" xfId="0" applyFill="1" applyBorder="1" applyAlignment="1" applyProtection="1">
      <alignment horizontal="center" vertical="center"/>
      <protection hidden="1"/>
    </xf>
    <xf numFmtId="9" fontId="21" fillId="9" borderId="2" xfId="0" applyNumberFormat="1" applyFont="1" applyFill="1" applyBorder="1" applyAlignment="1">
      <alignment vertical="center" wrapText="1"/>
    </xf>
    <xf numFmtId="0" fontId="34" fillId="0" borderId="6" xfId="0" quotePrefix="1" applyFont="1" applyBorder="1" applyAlignment="1" applyProtection="1">
      <alignment horizontal="left" vertical="center" wrapText="1"/>
      <protection hidden="1"/>
    </xf>
    <xf numFmtId="0" fontId="34" fillId="0" borderId="2" xfId="0" applyFont="1" applyBorder="1" applyAlignment="1" applyProtection="1">
      <alignment horizontal="left" vertical="center" wrapText="1"/>
      <protection locked="0"/>
    </xf>
    <xf numFmtId="9" fontId="34" fillId="0" borderId="2" xfId="1" applyFont="1" applyBorder="1" applyAlignment="1" applyProtection="1">
      <alignment horizontal="right" vertical="center" wrapText="1"/>
      <protection locked="0"/>
    </xf>
    <xf numFmtId="0" fontId="34" fillId="0" borderId="6" xfId="0" applyFont="1" applyBorder="1" applyAlignment="1" applyProtection="1">
      <alignment horizontal="left" vertical="center" wrapText="1"/>
      <protection hidden="1"/>
    </xf>
    <xf numFmtId="0" fontId="34" fillId="0" borderId="6"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9" fontId="34" fillId="0" borderId="8" xfId="1" applyFont="1" applyBorder="1" applyAlignment="1" applyProtection="1">
      <alignment horizontal="right" vertical="center" wrapText="1"/>
      <protection locked="0"/>
    </xf>
    <xf numFmtId="0" fontId="34" fillId="0" borderId="7" xfId="0" applyFont="1" applyBorder="1" applyAlignment="1" applyProtection="1">
      <alignment horizontal="left" vertical="center" wrapText="1"/>
      <protection locked="0"/>
    </xf>
    <xf numFmtId="9" fontId="3" fillId="0" borderId="2" xfId="1" applyFont="1" applyFill="1" applyBorder="1" applyAlignment="1" applyProtection="1">
      <alignment vertical="center" wrapText="1"/>
      <protection locked="0"/>
    </xf>
    <xf numFmtId="0" fontId="3" fillId="0" borderId="8" xfId="0" applyFont="1" applyBorder="1" applyAlignment="1" applyProtection="1">
      <alignment vertical="center" wrapText="1"/>
      <protection locked="0"/>
    </xf>
    <xf numFmtId="9" fontId="3" fillId="0" borderId="8" xfId="1" applyFont="1" applyFill="1" applyBorder="1" applyAlignment="1" applyProtection="1">
      <alignment vertical="center" wrapText="1"/>
      <protection locked="0"/>
    </xf>
    <xf numFmtId="0" fontId="37" fillId="0" borderId="2" xfId="3" applyFont="1" applyFill="1" applyBorder="1" applyAlignment="1" applyProtection="1">
      <alignment vertical="center" wrapText="1"/>
      <protection hidden="1"/>
    </xf>
    <xf numFmtId="0" fontId="25" fillId="0" borderId="2" xfId="0" applyFont="1" applyBorder="1" applyAlignment="1">
      <alignment vertical="center" wrapText="1"/>
    </xf>
    <xf numFmtId="0" fontId="37" fillId="0" borderId="50" xfId="3" applyFont="1" applyFill="1" applyBorder="1" applyAlignment="1">
      <alignment vertical="center" wrapText="1"/>
    </xf>
    <xf numFmtId="0" fontId="37" fillId="0" borderId="16" xfId="3" applyFont="1" applyFill="1" applyBorder="1" applyAlignment="1">
      <alignment vertical="center"/>
    </xf>
    <xf numFmtId="0" fontId="37" fillId="0" borderId="2" xfId="3" applyFont="1" applyFill="1" applyBorder="1" applyAlignment="1" applyProtection="1">
      <alignment vertical="center"/>
      <protection hidden="1"/>
    </xf>
    <xf numFmtId="14" fontId="37" fillId="0" borderId="2" xfId="3" applyNumberFormat="1" applyFont="1" applyFill="1" applyBorder="1" applyAlignment="1" applyProtection="1">
      <alignment vertical="center" wrapText="1"/>
      <protection hidden="1"/>
    </xf>
    <xf numFmtId="14" fontId="37" fillId="0" borderId="2" xfId="3" applyNumberFormat="1" applyFont="1" applyFill="1" applyBorder="1" applyAlignment="1" applyProtection="1">
      <alignment vertical="center"/>
      <protection hidden="1"/>
    </xf>
    <xf numFmtId="0" fontId="38" fillId="0" borderId="0" xfId="0" applyFont="1" applyProtection="1">
      <protection hidden="1"/>
    </xf>
    <xf numFmtId="0" fontId="38" fillId="0" borderId="0" xfId="0" applyFont="1" applyAlignment="1" applyProtection="1">
      <alignment vertical="center" wrapText="1"/>
      <protection hidden="1"/>
    </xf>
    <xf numFmtId="0" fontId="38" fillId="0" borderId="0" xfId="0" applyFont="1" applyAlignment="1" applyProtection="1">
      <alignment horizontal="left" vertical="center" wrapText="1"/>
      <protection hidden="1"/>
    </xf>
    <xf numFmtId="164" fontId="38" fillId="0" borderId="0" xfId="0" applyNumberFormat="1" applyFont="1" applyAlignment="1" applyProtection="1">
      <alignment vertical="center"/>
      <protection hidden="1"/>
    </xf>
    <xf numFmtId="0" fontId="38" fillId="0" borderId="0" xfId="0" applyFont="1" applyAlignment="1" applyProtection="1">
      <alignment horizontal="center" vertical="center"/>
      <protection hidden="1"/>
    </xf>
    <xf numFmtId="0" fontId="38" fillId="0" borderId="0" xfId="0" applyFont="1" applyAlignment="1" applyProtection="1">
      <alignment horizontal="justify" vertical="center" wrapText="1"/>
      <protection hidden="1"/>
    </xf>
    <xf numFmtId="9" fontId="38" fillId="0" borderId="0" xfId="1" applyFont="1" applyAlignment="1" applyProtection="1">
      <alignment horizontal="right" vertical="center" wrapText="1"/>
      <protection hidden="1"/>
    </xf>
    <xf numFmtId="0" fontId="38" fillId="0" borderId="0" xfId="0" applyFont="1" applyAlignment="1" applyProtection="1">
      <alignment horizontal="center" vertical="center" wrapText="1"/>
      <protection hidden="1"/>
    </xf>
    <xf numFmtId="9" fontId="38" fillId="0" borderId="0" xfId="1" applyFont="1" applyAlignment="1" applyProtection="1">
      <alignment horizontal="left" vertical="center" wrapText="1"/>
      <protection hidden="1"/>
    </xf>
    <xf numFmtId="0" fontId="38" fillId="0" borderId="34" xfId="0" applyFont="1" applyBorder="1" applyProtection="1">
      <protection hidden="1"/>
    </xf>
    <xf numFmtId="14" fontId="38" fillId="0" borderId="8" xfId="0" applyNumberFormat="1" applyFont="1" applyBorder="1" applyAlignment="1" applyProtection="1">
      <alignment vertical="center"/>
      <protection hidden="1"/>
    </xf>
    <xf numFmtId="14" fontId="39" fillId="0" borderId="8" xfId="3" applyNumberFormat="1" applyFont="1" applyBorder="1" applyAlignment="1" applyProtection="1">
      <alignment vertical="center"/>
      <protection hidden="1"/>
    </xf>
    <xf numFmtId="14" fontId="38" fillId="0" borderId="8" xfId="0" applyNumberFormat="1" applyFont="1" applyBorder="1" applyAlignment="1" applyProtection="1">
      <alignment vertical="center" wrapText="1"/>
      <protection hidden="1"/>
    </xf>
    <xf numFmtId="0" fontId="38" fillId="0" borderId="8" xfId="0" applyFont="1" applyBorder="1" applyAlignment="1" applyProtection="1">
      <alignment vertical="center" wrapText="1"/>
      <protection hidden="1"/>
    </xf>
    <xf numFmtId="0" fontId="40" fillId="0" borderId="8" xfId="0" applyFont="1" applyBorder="1" applyAlignment="1">
      <alignment wrapText="1"/>
    </xf>
    <xf numFmtId="14" fontId="40" fillId="0" borderId="8" xfId="0" applyNumberFormat="1" applyFont="1" applyBorder="1" applyAlignment="1">
      <alignment vertical="center"/>
    </xf>
    <xf numFmtId="14" fontId="38" fillId="0" borderId="8" xfId="0" applyNumberFormat="1" applyFont="1" applyBorder="1" applyAlignment="1" applyProtection="1">
      <alignment horizontal="center" vertical="center" wrapText="1"/>
      <protection locked="0"/>
    </xf>
    <xf numFmtId="14" fontId="38" fillId="0" borderId="8" xfId="0" applyNumberFormat="1" applyFont="1" applyBorder="1" applyAlignment="1" applyProtection="1">
      <alignment horizontal="center" vertical="center"/>
      <protection locked="0"/>
    </xf>
    <xf numFmtId="9" fontId="38" fillId="0" borderId="8" xfId="1" applyFont="1" applyBorder="1" applyAlignment="1" applyProtection="1">
      <alignment horizontal="right" vertical="center" wrapText="1"/>
      <protection locked="0"/>
    </xf>
    <xf numFmtId="0" fontId="38" fillId="0" borderId="8" xfId="0" applyFont="1" applyBorder="1" applyAlignment="1" applyProtection="1">
      <alignment horizontal="left" vertical="center" wrapText="1"/>
      <protection locked="0"/>
    </xf>
    <xf numFmtId="0" fontId="38" fillId="0" borderId="33" xfId="0" applyFont="1" applyBorder="1" applyProtection="1">
      <protection hidden="1"/>
    </xf>
    <xf numFmtId="0" fontId="38" fillId="0" borderId="2" xfId="0" applyFont="1" applyBorder="1" applyAlignment="1" applyProtection="1">
      <alignment vertical="center"/>
      <protection hidden="1"/>
    </xf>
    <xf numFmtId="14" fontId="38" fillId="0" borderId="2" xfId="0" applyNumberFormat="1" applyFont="1" applyBorder="1" applyAlignment="1" applyProtection="1">
      <alignment vertical="center"/>
      <protection hidden="1"/>
    </xf>
    <xf numFmtId="0" fontId="39" fillId="0" borderId="2" xfId="3" applyFont="1" applyBorder="1" applyAlignment="1" applyProtection="1">
      <alignment vertical="center"/>
      <protection hidden="1"/>
    </xf>
    <xf numFmtId="0" fontId="38" fillId="0" borderId="2" xfId="0" applyFont="1" applyBorder="1" applyAlignment="1" applyProtection="1">
      <alignment vertical="center" wrapText="1"/>
      <protection hidden="1"/>
    </xf>
    <xf numFmtId="0" fontId="40" fillId="0" borderId="2" xfId="0" applyFont="1" applyBorder="1" applyAlignment="1">
      <alignment wrapText="1"/>
    </xf>
    <xf numFmtId="14" fontId="40" fillId="0" borderId="2" xfId="0" applyNumberFormat="1" applyFont="1" applyBorder="1" applyAlignment="1">
      <alignment vertical="center"/>
    </xf>
    <xf numFmtId="0" fontId="38" fillId="0" borderId="2" xfId="0" quotePrefix="1" applyFont="1" applyBorder="1" applyAlignment="1" applyProtection="1">
      <alignment horizontal="left" vertical="center" wrapText="1"/>
      <protection locked="0"/>
    </xf>
    <xf numFmtId="14" fontId="38" fillId="0" borderId="2" xfId="0" applyNumberFormat="1" applyFont="1" applyBorder="1" applyAlignment="1" applyProtection="1">
      <alignment horizontal="center" vertical="center" wrapText="1"/>
      <protection locked="0"/>
    </xf>
    <xf numFmtId="14" fontId="38" fillId="0" borderId="2" xfId="0" applyNumberFormat="1" applyFont="1" applyBorder="1" applyAlignment="1" applyProtection="1">
      <alignment horizontal="center" vertical="center"/>
      <protection locked="0"/>
    </xf>
    <xf numFmtId="9" fontId="38" fillId="0" borderId="2" xfId="1" applyFont="1" applyBorder="1" applyAlignment="1" applyProtection="1">
      <alignment horizontal="right" vertical="center" wrapText="1"/>
      <protection locked="0"/>
    </xf>
    <xf numFmtId="0" fontId="40" fillId="0" borderId="50" xfId="0" applyFont="1" applyBorder="1" applyAlignment="1">
      <alignment wrapText="1"/>
    </xf>
    <xf numFmtId="0" fontId="38" fillId="0" borderId="2" xfId="0" applyFont="1" applyBorder="1" applyAlignment="1" applyProtection="1">
      <alignment wrapText="1"/>
      <protection hidden="1"/>
    </xf>
    <xf numFmtId="14" fontId="38" fillId="0" borderId="2" xfId="0" applyNumberFormat="1" applyFont="1" applyBorder="1" applyAlignment="1" applyProtection="1">
      <alignment vertical="center" wrapText="1"/>
      <protection hidden="1"/>
    </xf>
    <xf numFmtId="14" fontId="39" fillId="0" borderId="2" xfId="3" applyNumberFormat="1" applyFont="1" applyBorder="1" applyAlignment="1" applyProtection="1">
      <alignment vertical="center" wrapText="1"/>
      <protection hidden="1"/>
    </xf>
    <xf numFmtId="9" fontId="44" fillId="16" borderId="2" xfId="1" applyFont="1" applyFill="1" applyBorder="1" applyAlignment="1" applyProtection="1">
      <alignment horizontal="center" vertical="center" wrapText="1"/>
      <protection hidden="1"/>
    </xf>
    <xf numFmtId="9" fontId="44" fillId="15" borderId="2" xfId="1" applyFont="1" applyFill="1" applyBorder="1" applyAlignment="1" applyProtection="1">
      <alignment horizontal="center" vertical="center" wrapText="1"/>
      <protection hidden="1"/>
    </xf>
    <xf numFmtId="0" fontId="42" fillId="8" borderId="6" xfId="0" applyFont="1" applyFill="1" applyBorder="1" applyAlignment="1" applyProtection="1">
      <alignment horizontal="center" vertical="center" wrapText="1"/>
      <protection hidden="1"/>
    </xf>
    <xf numFmtId="0" fontId="42" fillId="6" borderId="5" xfId="0" applyFont="1" applyFill="1" applyBorder="1" applyAlignment="1" applyProtection="1">
      <alignment horizontal="center" vertical="center"/>
      <protection hidden="1"/>
    </xf>
    <xf numFmtId="0" fontId="38" fillId="0" borderId="34" xfId="0" applyFont="1" applyBorder="1" applyAlignment="1" applyProtection="1">
      <alignment horizontal="center"/>
      <protection hidden="1"/>
    </xf>
    <xf numFmtId="0" fontId="38" fillId="0" borderId="8" xfId="0" applyFont="1" applyBorder="1" applyAlignment="1" applyProtection="1">
      <alignment horizontal="center" vertical="center" wrapText="1"/>
      <protection hidden="1"/>
    </xf>
    <xf numFmtId="0" fontId="38" fillId="0" borderId="33" xfId="0" applyFont="1" applyBorder="1" applyAlignment="1" applyProtection="1">
      <alignment horizontal="center"/>
      <protection hidden="1"/>
    </xf>
    <xf numFmtId="0" fontId="38" fillId="0" borderId="2" xfId="0" applyFont="1" applyBorder="1" applyAlignment="1" applyProtection="1">
      <alignment horizontal="center" vertical="center" wrapText="1"/>
      <protection hidden="1"/>
    </xf>
    <xf numFmtId="0" fontId="0" fillId="0" borderId="33" xfId="0" applyBorder="1" applyAlignment="1" applyProtection="1">
      <alignment horizontal="center"/>
      <protection hidden="1"/>
    </xf>
    <xf numFmtId="0" fontId="38" fillId="11" borderId="0" xfId="0" applyFont="1" applyFill="1" applyProtection="1">
      <protection hidden="1"/>
    </xf>
    <xf numFmtId="0" fontId="38" fillId="11" borderId="33" xfId="0" applyFont="1" applyFill="1" applyBorder="1" applyAlignment="1" applyProtection="1">
      <alignment horizontal="center"/>
      <protection hidden="1"/>
    </xf>
    <xf numFmtId="0" fontId="38" fillId="11" borderId="2" xfId="0" applyFont="1" applyFill="1" applyBorder="1" applyAlignment="1" applyProtection="1">
      <alignment horizontal="center" vertical="center" wrapText="1"/>
      <protection hidden="1"/>
    </xf>
    <xf numFmtId="0" fontId="41" fillId="11" borderId="31" xfId="0" applyFont="1" applyFill="1" applyBorder="1" applyAlignment="1" applyProtection="1">
      <alignment horizontal="center" vertical="center" wrapText="1"/>
      <protection locked="0"/>
    </xf>
    <xf numFmtId="0" fontId="41" fillId="11" borderId="6" xfId="0" applyFont="1" applyFill="1" applyBorder="1" applyAlignment="1" applyProtection="1">
      <alignment horizontal="center" vertical="center" wrapText="1"/>
      <protection locked="0"/>
    </xf>
    <xf numFmtId="0" fontId="40" fillId="0" borderId="2" xfId="0" applyFont="1" applyBorder="1" applyAlignment="1">
      <alignment horizontal="center" wrapText="1"/>
    </xf>
    <xf numFmtId="0" fontId="45" fillId="0" borderId="33" xfId="0" applyFont="1" applyBorder="1" applyAlignment="1" applyProtection="1">
      <alignment horizontal="center"/>
      <protection hidden="1"/>
    </xf>
    <xf numFmtId="14" fontId="45" fillId="0" borderId="2" xfId="0" applyNumberFormat="1" applyFont="1" applyBorder="1" applyAlignment="1" applyProtection="1">
      <alignment horizontal="center" vertical="center" wrapText="1"/>
      <protection hidden="1"/>
    </xf>
    <xf numFmtId="0" fontId="43" fillId="11" borderId="2" xfId="0" applyFont="1" applyFill="1" applyBorder="1" applyAlignment="1" applyProtection="1">
      <alignment horizontal="center" vertical="center" wrapText="1"/>
      <protection locked="0"/>
    </xf>
    <xf numFmtId="0" fontId="43" fillId="11" borderId="2" xfId="0" applyFont="1" applyFill="1" applyBorder="1" applyAlignment="1" applyProtection="1">
      <alignment horizontal="center" vertical="center" wrapText="1"/>
      <protection locked="0" hidden="1"/>
    </xf>
    <xf numFmtId="9" fontId="43" fillId="11" borderId="2" xfId="1" applyFont="1" applyFill="1" applyBorder="1" applyAlignment="1" applyProtection="1">
      <alignment horizontal="center" vertical="center" wrapText="1"/>
      <protection locked="0"/>
    </xf>
    <xf numFmtId="0" fontId="44" fillId="11" borderId="2" xfId="0" applyFont="1" applyFill="1" applyBorder="1" applyAlignment="1" applyProtection="1">
      <alignment horizontal="center" vertical="center" wrapText="1"/>
      <protection locked="0"/>
    </xf>
    <xf numFmtId="0" fontId="43" fillId="0" borderId="2" xfId="0" quotePrefix="1" applyFont="1" applyBorder="1" applyAlignment="1" applyProtection="1">
      <alignment horizontal="center" vertical="center" wrapText="1"/>
      <protection locked="0"/>
    </xf>
    <xf numFmtId="9" fontId="44" fillId="0" borderId="2" xfId="1" applyFont="1" applyFill="1" applyBorder="1" applyAlignment="1" applyProtection="1">
      <alignment horizontal="center" vertical="center" wrapText="1"/>
      <protection locked="0"/>
    </xf>
    <xf numFmtId="0" fontId="43" fillId="0" borderId="2"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6" xfId="0" quotePrefix="1" applyFont="1" applyBorder="1" applyAlignment="1" applyProtection="1">
      <alignment horizontal="center" vertical="center" wrapText="1"/>
      <protection hidden="1"/>
    </xf>
    <xf numFmtId="14" fontId="43" fillId="0" borderId="2" xfId="0" applyNumberFormat="1" applyFont="1" applyBorder="1" applyAlignment="1" applyProtection="1">
      <alignment horizontal="center" vertical="center" wrapText="1"/>
      <protection locked="0"/>
    </xf>
    <xf numFmtId="14" fontId="43" fillId="0" borderId="2" xfId="0" applyNumberFormat="1" applyFont="1" applyBorder="1" applyAlignment="1">
      <alignment horizontal="center" vertical="center"/>
    </xf>
    <xf numFmtId="14" fontId="43" fillId="0" borderId="2" xfId="0" applyNumberFormat="1" applyFont="1" applyBorder="1" applyAlignment="1" applyProtection="1">
      <alignment horizontal="center" vertical="center"/>
      <protection hidden="1"/>
    </xf>
    <xf numFmtId="0" fontId="43" fillId="0" borderId="2" xfId="0" applyFont="1" applyBorder="1" applyAlignment="1" applyProtection="1">
      <alignment horizontal="center" vertical="center" wrapText="1"/>
      <protection hidden="1"/>
    </xf>
    <xf numFmtId="0" fontId="43" fillId="0" borderId="2" xfId="0" applyFont="1" applyBorder="1" applyAlignment="1">
      <alignment horizontal="center" wrapText="1"/>
    </xf>
    <xf numFmtId="0" fontId="43" fillId="11" borderId="6" xfId="0" quotePrefix="1" applyFont="1" applyFill="1" applyBorder="1" applyAlignment="1" applyProtection="1">
      <alignment horizontal="center" vertical="center" wrapText="1"/>
      <protection hidden="1"/>
    </xf>
    <xf numFmtId="0" fontId="43" fillId="11" borderId="2" xfId="0" quotePrefix="1" applyFont="1" applyFill="1" applyBorder="1" applyAlignment="1" applyProtection="1">
      <alignment horizontal="center" vertical="center" wrapText="1"/>
      <protection locked="0"/>
    </xf>
    <xf numFmtId="14" fontId="43" fillId="11" borderId="2" xfId="0" applyNumberFormat="1" applyFont="1" applyFill="1" applyBorder="1" applyAlignment="1" applyProtection="1">
      <alignment horizontal="center" vertical="center" wrapText="1"/>
      <protection locked="0"/>
    </xf>
    <xf numFmtId="0" fontId="3" fillId="0" borderId="6" xfId="0" quotePrefix="1" applyFont="1" applyBorder="1" applyAlignment="1" applyProtection="1">
      <alignment horizontal="center" vertical="center" wrapText="1"/>
      <protection hidden="1"/>
    </xf>
    <xf numFmtId="14" fontId="4" fillId="0" borderId="2" xfId="0" applyNumberFormat="1"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hidden="1"/>
    </xf>
    <xf numFmtId="0" fontId="43" fillId="0" borderId="6" xfId="0" applyFont="1" applyBorder="1" applyAlignment="1">
      <alignment horizontal="center" vertical="center" wrapText="1"/>
    </xf>
    <xf numFmtId="14" fontId="43" fillId="0" borderId="2" xfId="0" applyNumberFormat="1" applyFont="1" applyBorder="1" applyAlignment="1">
      <alignment horizontal="center" vertical="center" wrapText="1"/>
    </xf>
    <xf numFmtId="0" fontId="43" fillId="11" borderId="2" xfId="0" applyFont="1" applyFill="1" applyBorder="1" applyAlignment="1">
      <alignment horizontal="center" vertical="center" wrapText="1"/>
    </xf>
    <xf numFmtId="0" fontId="43" fillId="0" borderId="7" xfId="0" applyFont="1" applyBorder="1" applyAlignment="1">
      <alignment horizontal="center" vertical="center" wrapText="1"/>
    </xf>
    <xf numFmtId="0" fontId="43" fillId="11" borderId="8" xfId="0" applyFont="1" applyFill="1" applyBorder="1" applyAlignment="1">
      <alignment horizontal="center" vertical="center" wrapText="1"/>
    </xf>
    <xf numFmtId="0" fontId="44" fillId="0" borderId="2" xfId="0" applyFont="1" applyBorder="1" applyAlignment="1" applyProtection="1">
      <alignment vertical="center" wrapText="1"/>
      <protection locked="0"/>
    </xf>
    <xf numFmtId="0" fontId="43" fillId="0" borderId="2" xfId="0" applyFont="1" applyBorder="1" applyAlignment="1" applyProtection="1">
      <alignment vertical="center" wrapText="1"/>
      <protection locked="0"/>
    </xf>
    <xf numFmtId="9" fontId="43" fillId="0" borderId="2" xfId="1" applyFont="1" applyFill="1" applyBorder="1" applyAlignment="1" applyProtection="1">
      <alignment vertical="center" wrapText="1"/>
      <protection locked="0"/>
    </xf>
    <xf numFmtId="0" fontId="43" fillId="0" borderId="2" xfId="0" applyFont="1" applyBorder="1" applyAlignment="1" applyProtection="1">
      <alignment horizontal="left" vertical="center" wrapText="1"/>
      <protection locked="0"/>
    </xf>
    <xf numFmtId="0" fontId="44" fillId="0" borderId="2" xfId="0" applyFont="1" applyBorder="1" applyAlignment="1" applyProtection="1">
      <alignment vertical="center" wrapText="1"/>
      <protection hidden="1"/>
    </xf>
    <xf numFmtId="0" fontId="44" fillId="0" borderId="0" xfId="0" applyFont="1" applyAlignment="1" applyProtection="1">
      <alignment horizontal="left" vertical="center" wrapText="1"/>
      <protection hidden="1"/>
    </xf>
    <xf numFmtId="0" fontId="44" fillId="0" borderId="8" xfId="0" applyFont="1" applyBorder="1" applyAlignment="1" applyProtection="1">
      <alignment vertical="center" wrapText="1"/>
      <protection locked="0"/>
    </xf>
    <xf numFmtId="0" fontId="43" fillId="0" borderId="8" xfId="0" applyFont="1" applyBorder="1" applyAlignment="1" applyProtection="1">
      <alignment vertical="center" wrapText="1"/>
      <protection locked="0"/>
    </xf>
    <xf numFmtId="9" fontId="43" fillId="0" borderId="8" xfId="1" applyFont="1" applyFill="1" applyBorder="1" applyAlignment="1" applyProtection="1">
      <alignment vertical="center" wrapText="1"/>
      <protection locked="0"/>
    </xf>
    <xf numFmtId="0" fontId="43" fillId="0" borderId="8" xfId="0" applyFont="1" applyBorder="1" applyAlignment="1" applyProtection="1">
      <alignment horizontal="left" vertical="center" wrapText="1"/>
      <protection locked="0"/>
    </xf>
    <xf numFmtId="0" fontId="43" fillId="0" borderId="6" xfId="0" quotePrefix="1" applyFont="1" applyBorder="1" applyAlignment="1" applyProtection="1">
      <alignment horizontal="left" vertical="center" wrapText="1"/>
      <protection hidden="1"/>
    </xf>
    <xf numFmtId="0" fontId="44" fillId="0" borderId="2" xfId="0" applyFont="1" applyBorder="1" applyAlignment="1" applyProtection="1">
      <alignment horizontal="justify" vertical="center" wrapText="1"/>
      <protection locked="0"/>
    </xf>
    <xf numFmtId="0" fontId="43" fillId="0" borderId="6" xfId="0" applyFont="1" applyBorder="1" applyAlignment="1" applyProtection="1">
      <alignment horizontal="left" vertical="center" wrapText="1"/>
      <protection hidden="1"/>
    </xf>
    <xf numFmtId="0" fontId="44" fillId="0" borderId="2" xfId="0" quotePrefix="1" applyFont="1" applyBorder="1" applyAlignment="1" applyProtection="1">
      <alignment horizontal="justify" vertical="center" wrapText="1"/>
      <protection locked="0"/>
    </xf>
    <xf numFmtId="0" fontId="43" fillId="0" borderId="2" xfId="0" quotePrefix="1" applyFont="1" applyBorder="1" applyAlignment="1" applyProtection="1">
      <alignment horizontal="justify" vertical="center" wrapText="1"/>
      <protection locked="0"/>
    </xf>
    <xf numFmtId="0" fontId="43" fillId="0" borderId="7" xfId="0" applyFont="1" applyBorder="1" applyAlignment="1" applyProtection="1">
      <alignment horizontal="left" vertical="center" wrapText="1"/>
      <protection hidden="1"/>
    </xf>
    <xf numFmtId="0" fontId="44" fillId="0" borderId="8" xfId="0" applyFont="1" applyBorder="1" applyAlignment="1" applyProtection="1">
      <alignment horizontal="justify" vertical="center" wrapText="1"/>
      <protection locked="0"/>
    </xf>
    <xf numFmtId="0" fontId="3" fillId="0" borderId="5" xfId="0" applyFont="1" applyBorder="1" applyAlignment="1" applyProtection="1">
      <alignment vertical="center" wrapText="1"/>
      <protection locked="0"/>
    </xf>
    <xf numFmtId="9" fontId="3" fillId="0" borderId="5" xfId="1" applyFont="1" applyBorder="1" applyAlignment="1" applyProtection="1">
      <alignment vertical="center" wrapText="1"/>
      <protection locked="0"/>
    </xf>
    <xf numFmtId="0" fontId="3" fillId="0" borderId="5" xfId="0" applyFont="1" applyBorder="1" applyAlignment="1" applyProtection="1">
      <alignment horizontal="left" vertical="center" wrapText="1"/>
      <protection locked="0"/>
    </xf>
    <xf numFmtId="0" fontId="3" fillId="0" borderId="5" xfId="0" applyFont="1" applyBorder="1" applyAlignment="1" applyProtection="1">
      <alignment horizontal="center" vertical="center" wrapText="1"/>
      <protection locked="0"/>
    </xf>
    <xf numFmtId="0" fontId="3" fillId="0" borderId="5" xfId="0" applyFont="1" applyBorder="1" applyAlignment="1" applyProtection="1">
      <alignment vertical="center" wrapText="1"/>
      <protection hidden="1"/>
    </xf>
    <xf numFmtId="0" fontId="4" fillId="0" borderId="2" xfId="0" applyFont="1" applyBorder="1" applyAlignment="1" applyProtection="1">
      <alignment horizontal="left" vertical="center" wrapText="1"/>
      <protection locked="0" hidden="1"/>
    </xf>
    <xf numFmtId="0" fontId="3" fillId="0" borderId="2" xfId="0" applyFont="1" applyBorder="1" applyAlignment="1" applyProtection="1">
      <alignment vertical="center" wrapText="1"/>
      <protection hidden="1"/>
    </xf>
    <xf numFmtId="0" fontId="4" fillId="0" borderId="8" xfId="0" applyFont="1" applyBorder="1" applyAlignment="1" applyProtection="1">
      <alignment horizontal="left" vertical="center" wrapText="1"/>
      <protection locked="0" hidden="1"/>
    </xf>
    <xf numFmtId="9" fontId="3" fillId="0" borderId="8" xfId="1" applyFont="1" applyBorder="1" applyAlignment="1" applyProtection="1">
      <alignment vertical="center" wrapText="1"/>
      <protection locked="0"/>
    </xf>
    <xf numFmtId="0" fontId="3" fillId="0" borderId="8" xfId="0" applyFont="1" applyBorder="1" applyAlignment="1" applyProtection="1">
      <alignment vertical="center" wrapText="1"/>
      <protection hidden="1"/>
    </xf>
    <xf numFmtId="0" fontId="4" fillId="0" borderId="9" xfId="0" applyFont="1" applyBorder="1" applyAlignment="1" applyProtection="1">
      <alignment horizontal="left" vertical="center" wrapText="1"/>
      <protection locked="0" hidden="1"/>
    </xf>
    <xf numFmtId="0" fontId="3" fillId="0" borderId="9" xfId="0" applyFont="1" applyBorder="1" applyAlignment="1" applyProtection="1">
      <alignment vertical="center" wrapText="1"/>
      <protection locked="0"/>
    </xf>
    <xf numFmtId="9" fontId="3" fillId="0" borderId="9" xfId="1" applyFont="1" applyBorder="1" applyAlignment="1" applyProtection="1">
      <alignment vertical="center" wrapText="1"/>
      <protection locked="0"/>
    </xf>
    <xf numFmtId="0" fontId="3" fillId="0" borderId="9" xfId="0" applyFont="1" applyBorder="1" applyAlignment="1" applyProtection="1">
      <alignment horizontal="left" vertical="center" wrapText="1"/>
      <protection locked="0"/>
    </xf>
    <xf numFmtId="0" fontId="3" fillId="0" borderId="9" xfId="0" applyFont="1" applyBorder="1" applyAlignment="1" applyProtection="1">
      <alignment horizontal="center" vertical="center" wrapText="1"/>
      <protection locked="0"/>
    </xf>
    <xf numFmtId="0" fontId="3" fillId="0" borderId="9" xfId="0" applyFont="1" applyBorder="1" applyAlignment="1" applyProtection="1">
      <alignment vertical="center" wrapText="1"/>
      <protection hidden="1"/>
    </xf>
    <xf numFmtId="0" fontId="4" fillId="0" borderId="5" xfId="0" applyFont="1" applyBorder="1" applyAlignment="1" applyProtection="1">
      <alignment horizontal="left" vertical="center" wrapText="1"/>
      <protection hidden="1"/>
    </xf>
    <xf numFmtId="9" fontId="4" fillId="0" borderId="5" xfId="1" applyFont="1" applyBorder="1" applyAlignment="1" applyProtection="1">
      <alignment horizontal="left" vertical="center" wrapText="1"/>
      <protection hidden="1"/>
    </xf>
    <xf numFmtId="9" fontId="4" fillId="0" borderId="8" xfId="1" applyFont="1" applyBorder="1" applyAlignment="1" applyProtection="1">
      <alignment horizontal="left" vertical="center" wrapText="1"/>
      <protection hidden="1"/>
    </xf>
    <xf numFmtId="0" fontId="20" fillId="0" borderId="31" xfId="0" applyFont="1" applyBorder="1" applyAlignment="1">
      <alignment vertical="center" wrapText="1"/>
    </xf>
    <xf numFmtId="0" fontId="8" fillId="12" borderId="2" xfId="0" applyFont="1" applyFill="1" applyBorder="1" applyAlignment="1" applyProtection="1">
      <alignment vertical="center" wrapText="1"/>
      <protection locked="0"/>
    </xf>
    <xf numFmtId="9" fontId="6" fillId="0" borderId="2" xfId="1" applyFont="1" applyBorder="1" applyAlignment="1" applyProtection="1">
      <alignment vertical="center" wrapText="1"/>
      <protection locked="0"/>
    </xf>
    <xf numFmtId="0" fontId="49" fillId="0" borderId="34" xfId="0" applyFont="1" applyBorder="1" applyProtection="1">
      <protection hidden="1"/>
    </xf>
    <xf numFmtId="14" fontId="49" fillId="0" borderId="8" xfId="0" applyNumberFormat="1" applyFont="1" applyBorder="1" applyAlignment="1" applyProtection="1">
      <alignment vertical="center"/>
      <protection hidden="1"/>
    </xf>
    <xf numFmtId="0" fontId="49" fillId="0" borderId="33" xfId="0" applyFont="1" applyBorder="1" applyProtection="1">
      <protection hidden="1"/>
    </xf>
    <xf numFmtId="14" fontId="49" fillId="0" borderId="2" xfId="0" applyNumberFormat="1" applyFont="1" applyBorder="1" applyAlignment="1" applyProtection="1">
      <alignment vertical="center"/>
      <protection hidden="1"/>
    </xf>
    <xf numFmtId="0" fontId="49" fillId="0" borderId="2" xfId="0" applyFont="1" applyBorder="1" applyAlignment="1" applyProtection="1">
      <alignment vertical="center" wrapText="1"/>
      <protection hidden="1"/>
    </xf>
    <xf numFmtId="0" fontId="49" fillId="0" borderId="2" xfId="0" applyFont="1" applyBorder="1" applyAlignment="1" applyProtection="1">
      <alignment vertical="center"/>
      <protection hidden="1"/>
    </xf>
    <xf numFmtId="0" fontId="4" fillId="0" borderId="2" xfId="0"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protection locked="0"/>
    </xf>
    <xf numFmtId="14" fontId="25" fillId="0" borderId="2" xfId="0" applyNumberFormat="1" applyFont="1" applyBorder="1" applyAlignment="1">
      <alignment vertical="center"/>
    </xf>
    <xf numFmtId="0" fontId="4" fillId="0" borderId="2" xfId="0" applyFont="1" applyBorder="1" applyAlignment="1" applyProtection="1">
      <alignment vertical="center" wrapText="1"/>
      <protection hidden="1"/>
    </xf>
    <xf numFmtId="14" fontId="4" fillId="0" borderId="2" xfId="0" applyNumberFormat="1" applyFont="1" applyBorder="1" applyAlignment="1" applyProtection="1">
      <alignment vertical="center"/>
      <protection hidden="1"/>
    </xf>
    <xf numFmtId="0" fontId="25" fillId="0" borderId="2" xfId="0" applyFont="1" applyBorder="1" applyAlignment="1">
      <alignment wrapText="1"/>
    </xf>
    <xf numFmtId="0" fontId="25" fillId="0" borderId="47" xfId="0" applyFont="1" applyBorder="1" applyAlignment="1">
      <alignment vertical="center" wrapText="1"/>
    </xf>
    <xf numFmtId="0" fontId="25" fillId="0" borderId="47" xfId="0" applyFont="1" applyBorder="1" applyAlignment="1">
      <alignment wrapText="1"/>
    </xf>
    <xf numFmtId="0" fontId="25" fillId="0" borderId="16" xfId="0" applyFont="1" applyBorder="1" applyAlignment="1">
      <alignment vertical="center" wrapText="1"/>
    </xf>
    <xf numFmtId="14" fontId="4" fillId="0" borderId="2" xfId="0" applyNumberFormat="1" applyFont="1" applyBorder="1" applyAlignment="1" applyProtection="1">
      <alignment vertical="center" wrapText="1"/>
      <protection hidden="1"/>
    </xf>
    <xf numFmtId="14" fontId="3" fillId="0" borderId="8" xfId="0" applyNumberFormat="1" applyFont="1" applyBorder="1" applyAlignment="1" applyProtection="1">
      <alignment horizontal="center" vertical="center"/>
      <protection locked="0"/>
    </xf>
    <xf numFmtId="14" fontId="25" fillId="0" borderId="8" xfId="0" applyNumberFormat="1" applyFont="1" applyBorder="1" applyAlignment="1">
      <alignment vertical="center"/>
    </xf>
    <xf numFmtId="0" fontId="4" fillId="0" borderId="8" xfId="0" applyFont="1" applyBorder="1" applyAlignment="1" applyProtection="1">
      <alignment vertical="center" wrapText="1"/>
      <protection hidden="1"/>
    </xf>
    <xf numFmtId="14" fontId="4" fillId="0" borderId="8" xfId="0" applyNumberFormat="1" applyFont="1" applyBorder="1" applyAlignment="1" applyProtection="1">
      <alignment vertical="center"/>
      <protection hidden="1"/>
    </xf>
    <xf numFmtId="0" fontId="25" fillId="0" borderId="18" xfId="0" applyFont="1" applyBorder="1" applyAlignment="1">
      <alignment vertical="center" wrapText="1"/>
    </xf>
    <xf numFmtId="0" fontId="25" fillId="0" borderId="54" xfId="0" applyFont="1" applyBorder="1" applyAlignment="1">
      <alignment vertical="center" wrapText="1"/>
    </xf>
    <xf numFmtId="0" fontId="25" fillId="0" borderId="18" xfId="0" applyFont="1" applyBorder="1" applyAlignment="1">
      <alignment wrapText="1"/>
    </xf>
    <xf numFmtId="14" fontId="4" fillId="0" borderId="8" xfId="0" applyNumberFormat="1" applyFont="1" applyBorder="1" applyAlignment="1" applyProtection="1">
      <alignment vertical="center" wrapText="1"/>
      <protection hidden="1"/>
    </xf>
    <xf numFmtId="0" fontId="1" fillId="0" borderId="2" xfId="0" applyFont="1" applyBorder="1" applyAlignment="1" applyProtection="1">
      <alignment vertical="top" wrapText="1"/>
      <protection locked="0"/>
    </xf>
    <xf numFmtId="0" fontId="0" fillId="0" borderId="33" xfId="0" applyBorder="1" applyAlignment="1">
      <alignment horizontal="center" vertical="center" wrapText="1"/>
    </xf>
    <xf numFmtId="0" fontId="13" fillId="0" borderId="6" xfId="3" applyFill="1" applyBorder="1" applyAlignment="1">
      <alignment horizontal="center" vertical="center" wrapText="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2" xfId="0" applyFont="1" applyBorder="1" applyAlignment="1" applyProtection="1">
      <alignment horizontal="center" vertical="center" wrapText="1"/>
      <protection locked="0" hidden="1"/>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9" fontId="6" fillId="1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8"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5"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28"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17" fillId="9"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8" fillId="12" borderId="2" xfId="0" applyFont="1" applyFill="1" applyBorder="1" applyAlignment="1" applyProtection="1">
      <alignment horizontal="center" vertical="center" wrapText="1"/>
      <protection locked="0"/>
    </xf>
    <xf numFmtId="0" fontId="19" fillId="0" borderId="2" xfId="0" applyFont="1" applyBorder="1" applyAlignment="1">
      <alignment vertical="center" wrapText="1"/>
    </xf>
    <xf numFmtId="0" fontId="20" fillId="0" borderId="2" xfId="0" applyFont="1" applyBorder="1" applyAlignment="1">
      <alignment vertical="center" wrapText="1"/>
    </xf>
    <xf numFmtId="0" fontId="18" fillId="0" borderId="6" xfId="0"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vertical="center" wrapText="1"/>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3" fillId="0" borderId="2" xfId="0" applyFont="1" applyBorder="1" applyAlignment="1" applyProtection="1">
      <alignment horizontal="left" vertical="center" wrapText="1"/>
      <protection locked="0"/>
    </xf>
    <xf numFmtId="0" fontId="43" fillId="0" borderId="2"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9" fontId="43" fillId="0" borderId="2" xfId="1" applyFont="1" applyBorder="1" applyAlignment="1" applyProtection="1">
      <alignment horizontal="center" vertical="center" wrapText="1"/>
      <protection locked="0"/>
    </xf>
    <xf numFmtId="0" fontId="41" fillId="0" borderId="6" xfId="0" applyFont="1" applyBorder="1" applyAlignment="1" applyProtection="1">
      <alignment horizontal="center" vertical="center" wrapText="1"/>
      <protection locked="0"/>
    </xf>
    <xf numFmtId="0" fontId="41" fillId="12" borderId="2" xfId="0" applyFont="1" applyFill="1" applyBorder="1" applyAlignment="1" applyProtection="1">
      <alignment horizontal="center" vertical="center" wrapText="1"/>
      <protection locked="0"/>
    </xf>
    <xf numFmtId="0" fontId="41" fillId="14" borderId="2"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hidden="1"/>
    </xf>
    <xf numFmtId="0" fontId="44" fillId="0" borderId="2" xfId="0" applyFont="1" applyBorder="1" applyAlignment="1" applyProtection="1">
      <alignment horizontal="center" vertical="center" wrapText="1"/>
      <protection locked="0"/>
    </xf>
    <xf numFmtId="0" fontId="41" fillId="3" borderId="2" xfId="0" applyFont="1" applyFill="1" applyBorder="1" applyAlignment="1" applyProtection="1">
      <alignment horizontal="center" vertical="center" wrapText="1"/>
      <protection hidden="1"/>
    </xf>
    <xf numFmtId="0" fontId="44" fillId="16" borderId="2" xfId="0" applyFont="1" applyFill="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locked="0"/>
    </xf>
    <xf numFmtId="0" fontId="41" fillId="3" borderId="33" xfId="0" applyFont="1" applyFill="1" applyBorder="1" applyAlignment="1" applyProtection="1">
      <alignment horizontal="center" vertical="center" wrapText="1"/>
      <protection hidden="1"/>
    </xf>
    <xf numFmtId="0" fontId="41" fillId="2" borderId="2" xfId="0" applyFont="1" applyFill="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2" fillId="8" borderId="2" xfId="0" applyFont="1" applyFill="1" applyBorder="1" applyAlignment="1" applyProtection="1">
      <alignment horizontal="center" vertical="center" wrapText="1"/>
      <protection hidden="1"/>
    </xf>
    <xf numFmtId="0" fontId="42" fillId="17" borderId="2" xfId="0" applyFont="1" applyFill="1" applyBorder="1" applyAlignment="1" applyProtection="1">
      <alignment horizontal="center" vertical="center" wrapText="1"/>
      <protection locked="0"/>
    </xf>
    <xf numFmtId="9" fontId="43" fillId="0" borderId="2" xfId="1" applyFont="1" applyFill="1" applyBorder="1" applyAlignment="1" applyProtection="1">
      <alignment horizontal="center" vertical="center" wrapText="1"/>
      <protection locked="0"/>
    </xf>
    <xf numFmtId="9" fontId="43" fillId="0" borderId="8" xfId="1" applyFont="1" applyFill="1" applyBorder="1" applyAlignment="1" applyProtection="1">
      <alignment horizontal="center" vertical="center" wrapText="1"/>
      <protection locked="0"/>
    </xf>
    <xf numFmtId="0" fontId="44" fillId="15" borderId="2"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0" fontId="38" fillId="0" borderId="2" xfId="0" applyFont="1" applyBorder="1" applyAlignment="1" applyProtection="1">
      <alignment horizontal="center" vertical="center" wrapText="1"/>
      <protection locked="0"/>
    </xf>
    <xf numFmtId="0" fontId="38" fillId="0" borderId="2" xfId="0" applyFont="1" applyBorder="1" applyAlignment="1" applyProtection="1">
      <alignment horizontal="left" vertical="center" wrapText="1"/>
      <protection locked="0"/>
    </xf>
    <xf numFmtId="0" fontId="38" fillId="0" borderId="8"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8" fillId="8" borderId="24" xfId="0"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0" fontId="8" fillId="12" borderId="24"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left" vertical="center" wrapText="1"/>
      <protection locked="0" hidden="1"/>
    </xf>
    <xf numFmtId="9" fontId="1" fillId="11" borderId="2" xfId="1"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0" fontId="4" fillId="0" borderId="2"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9" fontId="12" fillId="0" borderId="5" xfId="1" applyFont="1" applyFill="1" applyBorder="1" applyAlignment="1" applyProtection="1">
      <alignment horizontal="left"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1" fillId="0" borderId="9" xfId="0" applyFont="1" applyBorder="1" applyAlignment="1" applyProtection="1">
      <alignment horizontal="left" vertical="center" wrapText="1"/>
      <protection locked="0"/>
    </xf>
    <xf numFmtId="0" fontId="7" fillId="13" borderId="9"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9" fillId="6" borderId="5" xfId="0" applyFont="1" applyFill="1" applyBorder="1" applyAlignment="1" applyProtection="1">
      <alignment horizontal="center" vertical="center"/>
      <protection hidden="1"/>
    </xf>
    <xf numFmtId="0" fontId="5"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9" fontId="51" fillId="0" borderId="3" xfId="1" applyFont="1" applyBorder="1" applyAlignment="1" applyProtection="1">
      <alignment horizontal="center" vertical="center" wrapText="1"/>
      <protection locked="0"/>
    </xf>
    <xf numFmtId="9" fontId="51" fillId="2" borderId="3" xfId="1" applyFont="1" applyFill="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hidden="1"/>
    </xf>
    <xf numFmtId="0" fontId="5" fillId="0" borderId="3" xfId="0" applyFont="1" applyBorder="1" applyAlignment="1" applyProtection="1">
      <alignment vertical="center" wrapText="1"/>
      <protection locked="0"/>
    </xf>
    <xf numFmtId="9" fontId="5" fillId="0" borderId="3" xfId="1" applyFont="1" applyBorder="1" applyAlignment="1" applyProtection="1">
      <alignment vertical="center" wrapText="1"/>
      <protection locked="0"/>
    </xf>
    <xf numFmtId="0" fontId="5" fillId="0" borderId="3" xfId="0" applyFont="1" applyBorder="1" applyAlignment="1" applyProtection="1">
      <alignment horizontal="left" vertical="center" wrapText="1"/>
      <protection locked="0"/>
    </xf>
    <xf numFmtId="0" fontId="5" fillId="0" borderId="3" xfId="0" applyFont="1" applyBorder="1" applyAlignment="1" applyProtection="1">
      <alignment vertical="center" wrapText="1"/>
      <protection hidden="1"/>
    </xf>
    <xf numFmtId="9" fontId="5" fillId="0" borderId="3" xfId="1" applyFont="1" applyBorder="1" applyAlignment="1" applyProtection="1">
      <alignment horizontal="right" vertical="center" wrapText="1"/>
      <protection locked="0"/>
    </xf>
    <xf numFmtId="0" fontId="50" fillId="12" borderId="3" xfId="0" applyFont="1" applyFill="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5" fillId="0" borderId="6" xfId="0" applyFont="1" applyBorder="1" applyAlignment="1" applyProtection="1">
      <alignment horizontal="left" vertical="center" wrapText="1"/>
      <protection hidden="1"/>
    </xf>
    <xf numFmtId="14" fontId="29" fillId="0" borderId="2" xfId="0" applyNumberFormat="1" applyFont="1" applyBorder="1" applyAlignment="1" applyProtection="1">
      <alignment vertical="center"/>
      <protection hidden="1"/>
    </xf>
    <xf numFmtId="0" fontId="29" fillId="0" borderId="2" xfId="0" applyFont="1" applyBorder="1" applyAlignment="1" applyProtection="1">
      <alignment wrapText="1"/>
      <protection hidden="1"/>
    </xf>
    <xf numFmtId="0" fontId="29" fillId="0" borderId="33" xfId="0" applyFont="1" applyBorder="1" applyProtection="1">
      <protection hidden="1"/>
    </xf>
    <xf numFmtId="0" fontId="29" fillId="0" borderId="0" xfId="0" applyFont="1" applyProtection="1">
      <protection hidden="1"/>
    </xf>
    <xf numFmtId="14" fontId="16" fillId="0" borderId="2" xfId="0" applyNumberFormat="1" applyFont="1" applyBorder="1" applyAlignment="1">
      <alignment horizontal="center" vertical="center"/>
    </xf>
    <xf numFmtId="14" fontId="52" fillId="0" borderId="2" xfId="0" applyNumberFormat="1" applyFont="1" applyBorder="1" applyAlignment="1">
      <alignment horizontal="center" vertical="center"/>
    </xf>
    <xf numFmtId="0" fontId="53" fillId="0" borderId="2" xfId="0" applyFont="1" applyBorder="1" applyAlignment="1">
      <alignment vertical="top" wrapText="1"/>
    </xf>
    <xf numFmtId="0" fontId="13" fillId="0" borderId="0" xfId="3" applyAlignment="1">
      <alignment horizontal="center" vertical="center"/>
    </xf>
    <xf numFmtId="0" fontId="13" fillId="0" borderId="24" xfId="3" applyBorder="1" applyAlignment="1">
      <alignment horizontal="center" vertical="center"/>
    </xf>
    <xf numFmtId="0" fontId="53" fillId="0" borderId="14" xfId="0" applyFont="1" applyBorder="1" applyAlignment="1">
      <alignment vertical="top" wrapText="1"/>
    </xf>
    <xf numFmtId="0" fontId="13" fillId="0" borderId="2" xfId="3" applyBorder="1" applyAlignment="1" applyProtection="1">
      <alignment horizontal="center" vertical="center" wrapText="1"/>
      <protection hidden="1"/>
    </xf>
    <xf numFmtId="0" fontId="54" fillId="0" borderId="2" xfId="0" applyFont="1" applyBorder="1" applyAlignment="1" applyProtection="1">
      <alignment horizontal="center" vertical="center" wrapText="1"/>
      <protection locked="0"/>
    </xf>
    <xf numFmtId="0" fontId="13" fillId="0" borderId="2" xfId="3" applyBorder="1" applyAlignment="1">
      <alignment horizontal="center" wrapText="1"/>
    </xf>
    <xf numFmtId="0" fontId="55" fillId="0" borderId="2" xfId="0" applyFont="1" applyBorder="1" applyAlignment="1" applyProtection="1">
      <alignment horizontal="center" vertical="center" wrapText="1"/>
      <protection locked="0"/>
    </xf>
    <xf numFmtId="14" fontId="27" fillId="0" borderId="2" xfId="0" applyNumberFormat="1" applyFont="1" applyBorder="1" applyAlignment="1" applyProtection="1">
      <alignment horizontal="center" vertical="center" wrapText="1"/>
      <protection locked="0" hidden="1"/>
    </xf>
    <xf numFmtId="0" fontId="55" fillId="0" borderId="2" xfId="0" applyFont="1" applyBorder="1" applyAlignment="1" applyProtection="1">
      <alignment vertical="center" wrapText="1"/>
      <protection hidden="1"/>
    </xf>
    <xf numFmtId="9" fontId="42" fillId="6" borderId="58" xfId="1" applyFont="1" applyFill="1" applyBorder="1" applyAlignment="1" applyProtection="1">
      <alignment horizontal="center" vertical="center"/>
      <protection hidden="1"/>
    </xf>
    <xf numFmtId="0" fontId="44" fillId="4" borderId="59" xfId="0" applyFont="1" applyFill="1" applyBorder="1" applyAlignment="1" applyProtection="1">
      <alignment horizontal="center" vertical="center" wrapText="1"/>
      <protection hidden="1"/>
    </xf>
    <xf numFmtId="0" fontId="41" fillId="0" borderId="59" xfId="0" applyFont="1" applyBorder="1" applyAlignment="1" applyProtection="1">
      <alignment horizontal="center" vertical="center" wrapText="1"/>
      <protection locked="0"/>
    </xf>
    <xf numFmtId="0" fontId="41" fillId="11" borderId="59" xfId="0" applyFont="1" applyFill="1" applyBorder="1" applyAlignment="1" applyProtection="1">
      <alignment horizontal="center" vertical="center" wrapText="1"/>
      <protection locked="0"/>
    </xf>
    <xf numFmtId="0" fontId="8" fillId="0" borderId="59" xfId="0" applyFont="1" applyBorder="1" applyAlignment="1" applyProtection="1">
      <alignment horizontal="center" vertical="center" wrapText="1"/>
      <protection locked="0"/>
    </xf>
    <xf numFmtId="0" fontId="41" fillId="0" borderId="60" xfId="0" applyFont="1" applyBorder="1" applyAlignment="1" applyProtection="1">
      <alignment horizontal="center" vertical="center" wrapText="1"/>
      <protection locked="0"/>
    </xf>
    <xf numFmtId="14" fontId="0" fillId="0" borderId="2" xfId="0" applyNumberFormat="1" applyBorder="1" applyAlignment="1" applyProtection="1">
      <alignment horizontal="center" vertical="center"/>
      <protection locked="0"/>
    </xf>
    <xf numFmtId="0" fontId="19" fillId="0" borderId="8" xfId="0" applyFont="1" applyBorder="1" applyAlignment="1">
      <alignment vertical="center" wrapText="1"/>
    </xf>
    <xf numFmtId="0" fontId="16" fillId="0" borderId="2" xfId="0" applyFont="1" applyBorder="1" applyAlignment="1">
      <alignment horizontal="center" vertical="center" wrapText="1"/>
    </xf>
    <xf numFmtId="0" fontId="0" fillId="0" borderId="8" xfId="0" quotePrefix="1" applyBorder="1" applyAlignment="1" applyProtection="1">
      <alignment horizontal="left" vertical="center" wrapText="1"/>
      <protection locked="0"/>
    </xf>
    <xf numFmtId="0" fontId="0" fillId="0" borderId="2" xfId="0" quotePrefix="1" applyBorder="1" applyAlignment="1" applyProtection="1">
      <alignment horizontal="left" vertical="center" wrapText="1"/>
      <protection locked="0"/>
    </xf>
    <xf numFmtId="14" fontId="40" fillId="0" borderId="2" xfId="0" applyNumberFormat="1" applyFont="1" applyBorder="1" applyAlignment="1" applyProtection="1">
      <alignment horizontal="center" vertical="center"/>
      <protection hidden="1"/>
    </xf>
    <xf numFmtId="0" fontId="0" fillId="0" borderId="2" xfId="0" quotePrefix="1" applyBorder="1" applyAlignment="1" applyProtection="1">
      <alignment horizontal="justify" vertical="center" wrapText="1"/>
      <protection locked="0"/>
    </xf>
    <xf numFmtId="0" fontId="4" fillId="0" borderId="2" xfId="0" quotePrefix="1" applyFont="1" applyBorder="1" applyAlignment="1" applyProtection="1">
      <alignment horizontal="left" vertical="center" wrapText="1"/>
      <protection locked="0"/>
    </xf>
    <xf numFmtId="0" fontId="41" fillId="0" borderId="2" xfId="0" applyFont="1" applyBorder="1" applyAlignment="1" applyProtection="1">
      <alignment horizontal="center" vertical="center" wrapText="1"/>
      <protection locked="0"/>
    </xf>
    <xf numFmtId="9" fontId="41" fillId="0" borderId="2" xfId="1" applyFont="1" applyBorder="1" applyAlignment="1" applyProtection="1">
      <alignment horizontal="center" vertical="center" wrapText="1"/>
      <protection locked="0"/>
    </xf>
    <xf numFmtId="9" fontId="38" fillId="0" borderId="2" xfId="1" applyFont="1" applyBorder="1" applyAlignment="1" applyProtection="1">
      <alignment horizontal="center" vertical="center" wrapText="1"/>
      <protection locked="0"/>
    </xf>
    <xf numFmtId="9" fontId="38" fillId="0" borderId="2" xfId="1" applyFont="1" applyBorder="1" applyAlignment="1" applyProtection="1">
      <alignment horizontal="left" vertical="center" wrapText="1"/>
      <protection locked="0"/>
    </xf>
    <xf numFmtId="0" fontId="38" fillId="0" borderId="2" xfId="0" applyFont="1" applyBorder="1" applyAlignment="1" applyProtection="1">
      <alignment horizontal="center" vertical="center" wrapText="1"/>
      <protection locked="0" hidden="1"/>
    </xf>
    <xf numFmtId="0" fontId="16" fillId="0" borderId="9" xfId="0" applyFont="1" applyBorder="1" applyAlignment="1">
      <alignment wrapText="1"/>
    </xf>
    <xf numFmtId="0" fontId="0" fillId="0" borderId="2" xfId="0" applyBorder="1" applyProtection="1">
      <protection hidden="1"/>
    </xf>
    <xf numFmtId="0" fontId="8" fillId="3" borderId="31" xfId="0" applyFont="1" applyFill="1" applyBorder="1" applyAlignment="1" applyProtection="1">
      <alignment horizontal="center" vertical="center" wrapText="1"/>
      <protection hidden="1"/>
    </xf>
    <xf numFmtId="0" fontId="0" fillId="0" borderId="31" xfId="0" applyBorder="1" applyAlignment="1" applyProtection="1">
      <alignment vertical="center" wrapText="1"/>
      <protection hidden="1"/>
    </xf>
    <xf numFmtId="0" fontId="8" fillId="3" borderId="50" xfId="0" applyFont="1" applyFill="1" applyBorder="1" applyAlignment="1" applyProtection="1">
      <alignment horizontal="center" vertical="center" wrapText="1"/>
      <protection hidden="1"/>
    </xf>
    <xf numFmtId="14" fontId="0" fillId="0" borderId="50" xfId="0" applyNumberFormat="1" applyBorder="1" applyAlignment="1" applyProtection="1">
      <alignment vertical="center" wrapText="1"/>
      <protection hidden="1"/>
    </xf>
    <xf numFmtId="0" fontId="0" fillId="0" borderId="50" xfId="0" applyBorder="1" applyAlignment="1" applyProtection="1">
      <alignment wrapText="1"/>
      <protection hidden="1"/>
    </xf>
    <xf numFmtId="0" fontId="0" fillId="0" borderId="50" xfId="0" applyBorder="1" applyAlignment="1" applyProtection="1">
      <alignment vertical="center" wrapText="1"/>
      <protection hidden="1"/>
    </xf>
    <xf numFmtId="0" fontId="0" fillId="0" borderId="50" xfId="0" applyBorder="1" applyAlignment="1" applyProtection="1">
      <alignment vertical="center"/>
      <protection hidden="1"/>
    </xf>
    <xf numFmtId="0" fontId="0" fillId="0" borderId="18" xfId="0" applyBorder="1" applyAlignment="1" applyProtection="1">
      <alignment vertical="center" wrapText="1"/>
      <protection hidden="1"/>
    </xf>
    <xf numFmtId="14" fontId="0" fillId="0" borderId="18" xfId="0" applyNumberFormat="1" applyBorder="1" applyAlignment="1" applyProtection="1">
      <alignment vertical="center"/>
      <protection hidden="1"/>
    </xf>
    <xf numFmtId="0" fontId="56" fillId="0" borderId="8" xfId="0" applyFont="1" applyBorder="1" applyAlignment="1">
      <alignment wrapText="1"/>
    </xf>
    <xf numFmtId="0" fontId="56" fillId="0" borderId="2" xfId="0" applyFont="1" applyBorder="1" applyAlignment="1">
      <alignment wrapText="1"/>
    </xf>
    <xf numFmtId="0" fontId="54" fillId="0" borderId="2" xfId="0" applyFont="1" applyBorder="1" applyAlignment="1">
      <alignment wrapText="1"/>
    </xf>
    <xf numFmtId="0" fontId="52" fillId="0" borderId="2" xfId="0" applyFont="1" applyBorder="1" applyAlignment="1">
      <alignment wrapText="1"/>
    </xf>
    <xf numFmtId="0" fontId="52" fillId="0" borderId="2" xfId="0" applyFont="1" applyBorder="1" applyAlignment="1">
      <alignment vertical="center" wrapText="1"/>
    </xf>
    <xf numFmtId="0" fontId="52" fillId="0" borderId="2" xfId="0" applyFont="1" applyBorder="1" applyAlignment="1">
      <alignment horizontal="left" vertical="center" wrapText="1"/>
    </xf>
    <xf numFmtId="0" fontId="52" fillId="0" borderId="8" xfId="0" applyFont="1" applyBorder="1" applyAlignment="1">
      <alignment wrapText="1"/>
    </xf>
    <xf numFmtId="0" fontId="4" fillId="0" borderId="2" xfId="0" applyFont="1" applyBorder="1" applyAlignment="1" applyProtection="1">
      <alignment vertical="center" wrapText="1"/>
      <protection locked="0"/>
    </xf>
    <xf numFmtId="0" fontId="57" fillId="0" borderId="2" xfId="0" applyFont="1" applyBorder="1" applyAlignment="1" applyProtection="1">
      <alignment horizontal="justify" vertical="center" wrapText="1"/>
      <protection locked="0"/>
    </xf>
    <xf numFmtId="0" fontId="57" fillId="0" borderId="2" xfId="0" applyFont="1" applyBorder="1" applyAlignment="1" applyProtection="1">
      <alignment horizontal="left" vertical="center" wrapText="1"/>
      <protection locked="0"/>
    </xf>
    <xf numFmtId="14" fontId="57" fillId="0" borderId="2" xfId="0" applyNumberFormat="1" applyFont="1" applyBorder="1" applyAlignment="1" applyProtection="1">
      <alignment horizontal="center" vertical="center" wrapText="1"/>
      <protection locked="0"/>
    </xf>
    <xf numFmtId="0" fontId="57" fillId="0" borderId="2" xfId="0" applyFont="1" applyBorder="1" applyAlignment="1" applyProtection="1">
      <alignment horizontal="center" vertical="center" wrapText="1"/>
      <protection locked="0"/>
    </xf>
    <xf numFmtId="14" fontId="56" fillId="0" borderId="2" xfId="0" applyNumberFormat="1" applyFont="1" applyBorder="1" applyAlignment="1">
      <alignment vertical="center"/>
    </xf>
    <xf numFmtId="0" fontId="16" fillId="19" borderId="50" xfId="0" applyFont="1" applyFill="1" applyBorder="1" applyAlignment="1">
      <alignment wrapText="1"/>
    </xf>
    <xf numFmtId="0" fontId="16" fillId="19" borderId="16" xfId="0" applyFont="1" applyFill="1" applyBorder="1" applyAlignment="1">
      <alignment wrapText="1"/>
    </xf>
    <xf numFmtId="0" fontId="16" fillId="19" borderId="2" xfId="0" applyFont="1" applyFill="1" applyBorder="1" applyAlignment="1">
      <alignment vertical="center" wrapText="1"/>
    </xf>
    <xf numFmtId="0" fontId="16" fillId="19" borderId="47" xfId="0" applyFont="1" applyFill="1" applyBorder="1" applyAlignment="1">
      <alignment vertical="center" wrapText="1"/>
    </xf>
    <xf numFmtId="0" fontId="19" fillId="19" borderId="47" xfId="0" applyFont="1" applyFill="1" applyBorder="1" applyAlignment="1">
      <alignment vertical="center" wrapText="1"/>
    </xf>
    <xf numFmtId="0" fontId="13" fillId="19" borderId="16" xfId="3" applyFill="1" applyBorder="1" applyAlignment="1">
      <alignment wrapText="1"/>
    </xf>
    <xf numFmtId="0" fontId="13" fillId="0" borderId="16" xfId="3" applyFill="1" applyBorder="1" applyAlignment="1">
      <alignment wrapText="1"/>
    </xf>
    <xf numFmtId="0" fontId="13" fillId="0" borderId="0" xfId="3" applyFill="1" applyBorder="1" applyAlignment="1">
      <alignment vertical="center"/>
    </xf>
    <xf numFmtId="0" fontId="13" fillId="0" borderId="61" xfId="3" applyBorder="1" applyAlignment="1">
      <alignment vertical="center"/>
    </xf>
    <xf numFmtId="0" fontId="56" fillId="0" borderId="2" xfId="0" applyFont="1" applyBorder="1" applyAlignment="1" applyProtection="1">
      <alignment horizontal="center" vertical="center" wrapText="1"/>
      <protection locked="0"/>
    </xf>
    <xf numFmtId="0" fontId="13" fillId="0" borderId="0" xfId="3"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vertical="center" wrapText="1"/>
    </xf>
    <xf numFmtId="0" fontId="24" fillId="0" borderId="8" xfId="0" applyFont="1" applyBorder="1" applyAlignment="1" applyProtection="1">
      <alignment vertical="center" wrapText="1"/>
      <protection locked="0"/>
    </xf>
    <xf numFmtId="0" fontId="24" fillId="0" borderId="2" xfId="0" applyFont="1" applyBorder="1" applyAlignment="1" applyProtection="1">
      <alignment vertical="top" wrapText="1"/>
      <protection locked="0"/>
    </xf>
    <xf numFmtId="0" fontId="56" fillId="2" borderId="2"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43" fillId="2" borderId="2"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2"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hidden="1"/>
    </xf>
    <xf numFmtId="0" fontId="4" fillId="0" borderId="5" xfId="0" applyFont="1" applyBorder="1" applyAlignment="1" applyProtection="1">
      <alignment vertical="center" wrapText="1"/>
      <protection hidden="1"/>
    </xf>
    <xf numFmtId="0" fontId="14" fillId="8" borderId="20"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3" fillId="0" borderId="6" xfId="3" applyFill="1" applyBorder="1" applyAlignment="1">
      <alignment horizontal="center" vertical="center" wrapText="1"/>
    </xf>
    <xf numFmtId="0" fontId="13" fillId="0" borderId="6" xfId="4" applyFill="1" applyBorder="1" applyAlignment="1">
      <alignment horizontal="center" vertical="center" wrapText="1"/>
    </xf>
    <xf numFmtId="0" fontId="13" fillId="0" borderId="7" xfId="4" applyFill="1" applyBorder="1" applyAlignment="1">
      <alignment horizontal="center" vertical="center" wrapText="1"/>
    </xf>
    <xf numFmtId="0" fontId="13" fillId="0" borderId="11" xfId="3" applyFill="1" applyBorder="1" applyAlignment="1">
      <alignment horizontal="center" vertical="center" wrapText="1"/>
    </xf>
    <xf numFmtId="0" fontId="13" fillId="0" borderId="49" xfId="3" applyFill="1"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14" fillId="8" borderId="1"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8"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0" fontId="7" fillId="4" borderId="3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15" borderId="5"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10" fillId="16" borderId="5" xfId="0" applyFont="1" applyFill="1" applyBorder="1" applyAlignment="1" applyProtection="1">
      <alignment horizontal="center" vertical="center"/>
      <protection hidden="1"/>
    </xf>
    <xf numFmtId="9" fontId="9" fillId="6" borderId="5" xfId="1" applyFont="1" applyFill="1" applyBorder="1" applyAlignment="1" applyProtection="1">
      <alignment horizontal="center" vertical="center"/>
      <protection hidden="1"/>
    </xf>
    <xf numFmtId="9" fontId="9" fillId="6" borderId="38" xfId="1"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32" xfId="0" applyFont="1" applyFill="1" applyBorder="1" applyAlignment="1" applyProtection="1">
      <alignment horizontal="center" vertical="center"/>
      <protection hidden="1"/>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hidden="1"/>
    </xf>
    <xf numFmtId="9" fontId="1" fillId="0" borderId="2" xfId="1" applyFont="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hidden="1"/>
    </xf>
    <xf numFmtId="9" fontId="12" fillId="0" borderId="2" xfId="1" applyFont="1" applyBorder="1" applyAlignment="1" applyProtection="1">
      <alignment horizontal="left" vertical="center" wrapText="1"/>
      <protection locked="0"/>
    </xf>
    <xf numFmtId="9" fontId="6" fillId="12" borderId="2"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9" fontId="1" fillId="0" borderId="5"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9" fontId="6" fillId="0" borderId="5"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8" fillId="0" borderId="38"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hidden="1"/>
    </xf>
    <xf numFmtId="43" fontId="0" fillId="0" borderId="2" xfId="2"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9" fontId="1" fillId="0" borderId="8"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8" xfId="0" applyFont="1" applyFill="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locked="0"/>
    </xf>
    <xf numFmtId="0" fontId="6" fillId="14" borderId="5" xfId="0" applyFont="1" applyFill="1" applyBorder="1" applyAlignment="1" applyProtection="1">
      <alignment horizontal="center" vertical="center" wrapText="1"/>
      <protection locked="0"/>
    </xf>
    <xf numFmtId="0" fontId="6" fillId="14" borderId="8"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0" borderId="39"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7" fillId="4" borderId="9" xfId="0" applyFont="1" applyFill="1" applyBorder="1" applyAlignment="1" applyProtection="1">
      <alignment horizontal="center" vertical="center" wrapText="1"/>
      <protection hidden="1"/>
    </xf>
    <xf numFmtId="0" fontId="7" fillId="4" borderId="40" xfId="0" applyFont="1" applyFill="1" applyBorder="1" applyAlignment="1" applyProtection="1">
      <alignment horizontal="center" vertical="center" wrapText="1"/>
      <protection hidden="1"/>
    </xf>
    <xf numFmtId="0" fontId="8" fillId="3" borderId="9" xfId="0" applyFont="1" applyFill="1" applyBorder="1" applyAlignment="1" applyProtection="1">
      <alignment horizontal="center" vertical="center" wrapText="1"/>
      <protection hidden="1"/>
    </xf>
    <xf numFmtId="0" fontId="6" fillId="12" borderId="8" xfId="0" applyFont="1" applyFill="1" applyBorder="1" applyAlignment="1" applyProtection="1">
      <alignment horizontal="center" vertical="center" wrapText="1"/>
      <protection locked="0"/>
    </xf>
    <xf numFmtId="0" fontId="28"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9" fontId="4" fillId="0" borderId="2" xfId="1" applyFont="1" applyBorder="1" applyAlignment="1" applyProtection="1">
      <alignment horizontal="left" vertical="center" wrapText="1"/>
      <protection locked="0"/>
    </xf>
    <xf numFmtId="0" fontId="3" fillId="0" borderId="2" xfId="0" applyFont="1" applyBorder="1" applyAlignment="1" applyProtection="1">
      <alignment vertical="center" wrapText="1"/>
      <protection locked="0" hidden="1"/>
    </xf>
    <xf numFmtId="0" fontId="18" fillId="0" borderId="6" xfId="0" applyFont="1" applyBorder="1" applyAlignment="1">
      <alignment vertical="center" wrapText="1"/>
    </xf>
    <xf numFmtId="0" fontId="19" fillId="0" borderId="2" xfId="0" applyFont="1" applyBorder="1" applyAlignment="1">
      <alignment vertical="center" wrapText="1"/>
    </xf>
    <xf numFmtId="0" fontId="20" fillId="0" borderId="2" xfId="0" applyFont="1" applyBorder="1" applyAlignment="1">
      <alignment vertical="center" wrapText="1"/>
    </xf>
    <xf numFmtId="0" fontId="19" fillId="0" borderId="2" xfId="0" applyFont="1" applyBorder="1" applyAlignment="1">
      <alignment horizontal="center" vertical="center" wrapText="1"/>
    </xf>
    <xf numFmtId="0" fontId="17" fillId="9" borderId="2" xfId="0" applyFont="1" applyFill="1" applyBorder="1" applyAlignment="1">
      <alignment vertical="center" wrapText="1"/>
    </xf>
    <xf numFmtId="9" fontId="19" fillId="0" borderId="2" xfId="0" applyNumberFormat="1" applyFont="1" applyBorder="1" applyAlignment="1">
      <alignment vertical="center" wrapText="1"/>
    </xf>
    <xf numFmtId="0" fontId="17" fillId="9" borderId="2" xfId="0" applyFont="1" applyFill="1" applyBorder="1" applyAlignment="1">
      <alignment wrapText="1"/>
    </xf>
    <xf numFmtId="0" fontId="22" fillId="9" borderId="2" xfId="0" applyFont="1" applyFill="1" applyBorder="1" applyAlignment="1">
      <alignment horizontal="center" vertical="center" wrapText="1"/>
    </xf>
    <xf numFmtId="0" fontId="20" fillId="0" borderId="31" xfId="0" applyFont="1" applyBorder="1" applyAlignment="1">
      <alignment horizontal="center" vertical="center" wrapText="1"/>
    </xf>
    <xf numFmtId="0" fontId="21" fillId="10"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8" fillId="12" borderId="2" xfId="0" applyFont="1" applyFill="1" applyBorder="1" applyAlignment="1" applyProtection="1">
      <alignment horizontal="center" vertical="center" wrapText="1"/>
      <protection locked="0"/>
    </xf>
    <xf numFmtId="9" fontId="43" fillId="0" borderId="2" xfId="1" applyFont="1" applyFill="1" applyBorder="1" applyAlignment="1" applyProtection="1">
      <alignment horizontal="left" vertical="center" wrapText="1"/>
      <protection locked="0"/>
    </xf>
    <xf numFmtId="9" fontId="43" fillId="0" borderId="8" xfId="1" applyFont="1" applyFill="1" applyBorder="1" applyAlignment="1" applyProtection="1">
      <alignment horizontal="left" vertical="center" wrapText="1"/>
      <protection locked="0"/>
    </xf>
    <xf numFmtId="0" fontId="41" fillId="2" borderId="2" xfId="0" applyFont="1" applyFill="1" applyBorder="1" applyAlignment="1" applyProtection="1">
      <alignment horizontal="center" vertical="center" wrapText="1"/>
      <protection locked="0"/>
    </xf>
    <xf numFmtId="0" fontId="41" fillId="2" borderId="8" xfId="0" applyFont="1" applyFill="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39"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41" fillId="12" borderId="2" xfId="0" applyFont="1" applyFill="1" applyBorder="1" applyAlignment="1" applyProtection="1">
      <alignment horizontal="center" vertical="center" wrapText="1"/>
      <protection locked="0"/>
    </xf>
    <xf numFmtId="0" fontId="41" fillId="12" borderId="8" xfId="0" applyFont="1" applyFill="1" applyBorder="1" applyAlignment="1" applyProtection="1">
      <alignment horizontal="center" vertical="center" wrapText="1"/>
      <protection locked="0"/>
    </xf>
    <xf numFmtId="0" fontId="42" fillId="17" borderId="2" xfId="0" applyFont="1" applyFill="1" applyBorder="1" applyAlignment="1" applyProtection="1">
      <alignment horizontal="center" vertical="center" wrapText="1"/>
      <protection locked="0"/>
    </xf>
    <xf numFmtId="0" fontId="42" fillId="17" borderId="8"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10" fontId="43" fillId="0" borderId="2" xfId="1" applyNumberFormat="1" applyFont="1" applyBorder="1" applyAlignment="1" applyProtection="1">
      <alignment horizontal="center" vertical="center" wrapText="1"/>
      <protection locked="0"/>
    </xf>
    <xf numFmtId="10" fontId="43" fillId="0" borderId="8" xfId="1" applyNumberFormat="1" applyFont="1" applyBorder="1" applyAlignment="1" applyProtection="1">
      <alignment horizontal="center" vertical="center" wrapText="1"/>
      <protection locked="0"/>
    </xf>
    <xf numFmtId="0" fontId="43" fillId="0" borderId="2" xfId="0" applyFont="1" applyBorder="1" applyAlignment="1" applyProtection="1">
      <alignment horizontal="left" vertical="center" wrapText="1"/>
      <protection locked="0"/>
    </xf>
    <xf numFmtId="0" fontId="43" fillId="0" borderId="8" xfId="0" applyFont="1" applyBorder="1" applyAlignment="1" applyProtection="1">
      <alignment horizontal="left" vertical="center" wrapText="1"/>
      <protection locked="0"/>
    </xf>
    <xf numFmtId="0" fontId="43" fillId="0" borderId="2" xfId="0" applyFont="1" applyBorder="1" applyAlignment="1" applyProtection="1">
      <alignment horizontal="center" vertical="center" wrapText="1"/>
      <protection locked="0" hidden="1"/>
    </xf>
    <xf numFmtId="0" fontId="43" fillId="0" borderId="8" xfId="0" applyFont="1" applyBorder="1" applyAlignment="1" applyProtection="1">
      <alignment horizontal="center" vertical="center" wrapText="1"/>
      <protection locked="0" hidden="1"/>
    </xf>
    <xf numFmtId="0" fontId="44" fillId="16" borderId="2" xfId="0" applyFont="1" applyFill="1" applyBorder="1" applyAlignment="1" applyProtection="1">
      <alignment horizontal="center" vertical="center" wrapText="1"/>
      <protection hidden="1"/>
    </xf>
    <xf numFmtId="0" fontId="41" fillId="0" borderId="6" xfId="0" applyFont="1" applyBorder="1" applyAlignment="1" applyProtection="1">
      <alignment horizontal="center" vertical="center" wrapText="1"/>
      <protection locked="0"/>
    </xf>
    <xf numFmtId="9" fontId="43" fillId="0" borderId="2" xfId="1" applyFont="1" applyFill="1" applyBorder="1" applyAlignment="1" applyProtection="1">
      <alignment horizontal="center" vertical="center" wrapText="1"/>
      <protection locked="0"/>
    </xf>
    <xf numFmtId="9" fontId="43" fillId="0" borderId="8" xfId="1" applyFont="1" applyFill="1" applyBorder="1" applyAlignment="1" applyProtection="1">
      <alignment horizontal="center" vertical="center" wrapText="1"/>
      <protection locked="0"/>
    </xf>
    <xf numFmtId="0" fontId="44" fillId="0" borderId="9" xfId="0" applyFont="1" applyBorder="1" applyAlignment="1" applyProtection="1">
      <alignment horizontal="center" vertical="center" wrapText="1"/>
      <protection locked="0"/>
    </xf>
    <xf numFmtId="0" fontId="44" fillId="0" borderId="47" xfId="0" applyFont="1" applyBorder="1" applyAlignment="1" applyProtection="1">
      <alignment horizontal="center" vertical="center" wrapText="1"/>
      <protection locked="0"/>
    </xf>
    <xf numFmtId="0" fontId="43" fillId="0" borderId="9" xfId="0" applyFont="1" applyBorder="1" applyAlignment="1" applyProtection="1">
      <alignment horizontal="center" vertical="center" wrapText="1"/>
      <protection locked="0"/>
    </xf>
    <xf numFmtId="0" fontId="43" fillId="0" borderId="47" xfId="0" applyFont="1" applyBorder="1" applyAlignment="1" applyProtection="1">
      <alignment horizontal="center" vertical="center" wrapText="1"/>
      <protection locked="0"/>
    </xf>
    <xf numFmtId="0" fontId="42" fillId="8" borderId="4" xfId="0" applyFont="1" applyFill="1" applyBorder="1" applyAlignment="1" applyProtection="1">
      <alignment horizontal="center" vertical="center"/>
      <protection hidden="1"/>
    </xf>
    <xf numFmtId="0" fontId="42" fillId="8" borderId="5" xfId="0" applyFont="1" applyFill="1" applyBorder="1" applyAlignment="1" applyProtection="1">
      <alignment horizontal="center" vertical="center"/>
      <protection hidden="1"/>
    </xf>
    <xf numFmtId="0" fontId="42" fillId="8" borderId="6" xfId="0" applyFont="1" applyFill="1" applyBorder="1" applyAlignment="1" applyProtection="1">
      <alignment horizontal="center" vertical="center"/>
      <protection hidden="1"/>
    </xf>
    <xf numFmtId="0" fontId="42" fillId="8" borderId="2" xfId="0" applyFont="1" applyFill="1" applyBorder="1" applyAlignment="1" applyProtection="1">
      <alignment horizontal="center" vertical="center"/>
      <protection hidden="1"/>
    </xf>
    <xf numFmtId="0" fontId="43" fillId="0" borderId="9" xfId="0" applyFont="1" applyBorder="1" applyAlignment="1">
      <alignment horizontal="center" vertical="center" wrapText="1"/>
    </xf>
    <xf numFmtId="0" fontId="43" fillId="0" borderId="47" xfId="0" applyFont="1" applyBorder="1" applyAlignment="1">
      <alignment horizontal="center" vertical="center" wrapText="1"/>
    </xf>
    <xf numFmtId="0" fontId="41" fillId="3" borderId="2"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locked="0"/>
    </xf>
    <xf numFmtId="0" fontId="44" fillId="4" borderId="2" xfId="0" applyFont="1" applyFill="1" applyBorder="1" applyAlignment="1" applyProtection="1">
      <alignment horizontal="center" vertical="center" wrapText="1"/>
      <protection hidden="1"/>
    </xf>
    <xf numFmtId="0" fontId="44" fillId="4" borderId="31" xfId="0" applyFont="1" applyFill="1" applyBorder="1" applyAlignment="1" applyProtection="1">
      <alignment horizontal="center" vertical="center" wrapText="1"/>
      <protection hidden="1"/>
    </xf>
    <xf numFmtId="0" fontId="41" fillId="3" borderId="6" xfId="0" applyFont="1" applyFill="1" applyBorder="1" applyAlignment="1" applyProtection="1">
      <alignment horizontal="center" vertical="center" wrapText="1"/>
      <protection hidden="1"/>
    </xf>
    <xf numFmtId="0" fontId="44" fillId="15" borderId="5" xfId="0" applyFont="1" applyFill="1" applyBorder="1" applyAlignment="1" applyProtection="1">
      <alignment horizontal="center" vertical="center" wrapText="1"/>
      <protection hidden="1"/>
    </xf>
    <xf numFmtId="0" fontId="44" fillId="15" borderId="2"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locked="0"/>
    </xf>
    <xf numFmtId="0" fontId="41" fillId="14" borderId="47" xfId="0" applyFont="1" applyFill="1" applyBorder="1" applyAlignment="1" applyProtection="1">
      <alignment horizontal="center" vertical="center" wrapText="1"/>
      <protection locked="0"/>
    </xf>
    <xf numFmtId="0" fontId="44" fillId="16" borderId="5" xfId="0" applyFont="1" applyFill="1" applyBorder="1" applyAlignment="1" applyProtection="1">
      <alignment horizontal="center" vertical="center"/>
      <protection hidden="1"/>
    </xf>
    <xf numFmtId="0" fontId="1" fillId="0" borderId="9" xfId="0"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9" fontId="43" fillId="0" borderId="2" xfId="1" applyFont="1" applyBorder="1" applyAlignment="1" applyProtection="1">
      <alignment horizontal="center" vertical="center" wrapText="1"/>
      <protection locked="0"/>
    </xf>
    <xf numFmtId="0" fontId="43" fillId="0" borderId="9" xfId="0" applyFont="1" applyBorder="1" applyAlignment="1" applyProtection="1">
      <alignment horizontal="center" vertical="center" wrapText="1"/>
      <protection hidden="1"/>
    </xf>
    <xf numFmtId="0" fontId="43" fillId="0" borderId="47" xfId="0" applyFont="1" applyBorder="1" applyAlignment="1" applyProtection="1">
      <alignment horizontal="center" vertical="center" wrapText="1"/>
      <protection hidden="1"/>
    </xf>
    <xf numFmtId="9" fontId="43" fillId="0" borderId="9" xfId="1" applyFont="1" applyFill="1" applyBorder="1" applyAlignment="1" applyProtection="1">
      <alignment horizontal="center" vertical="center" wrapText="1"/>
      <protection locked="0"/>
    </xf>
    <xf numFmtId="9" fontId="43" fillId="0" borderId="47" xfId="1" applyFont="1" applyFill="1" applyBorder="1" applyAlignment="1" applyProtection="1">
      <alignment horizontal="center" vertical="center" wrapText="1"/>
      <protection locked="0"/>
    </xf>
    <xf numFmtId="0" fontId="41" fillId="12" borderId="9" xfId="0" applyFont="1" applyFill="1" applyBorder="1" applyAlignment="1" applyProtection="1">
      <alignment horizontal="center" vertical="center" wrapText="1"/>
      <protection locked="0"/>
    </xf>
    <xf numFmtId="0" fontId="41" fillId="12" borderId="4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protection hidden="1"/>
    </xf>
    <xf numFmtId="0" fontId="42" fillId="5" borderId="5" xfId="0" applyFont="1" applyFill="1" applyBorder="1" applyAlignment="1" applyProtection="1">
      <alignment horizontal="center" vertical="center"/>
      <protection hidden="1"/>
    </xf>
    <xf numFmtId="0" fontId="42" fillId="5" borderId="32" xfId="0" applyFont="1" applyFill="1" applyBorder="1" applyAlignment="1" applyProtection="1">
      <alignment horizontal="center" vertical="center"/>
      <protection hidden="1"/>
    </xf>
    <xf numFmtId="0" fontId="41" fillId="3" borderId="33" xfId="0" applyFont="1" applyFill="1" applyBorder="1" applyAlignment="1" applyProtection="1">
      <alignment horizontal="center" vertical="center" wrapText="1"/>
      <protection hidden="1"/>
    </xf>
    <xf numFmtId="0" fontId="42" fillId="8" borderId="2" xfId="0" applyFont="1" applyFill="1" applyBorder="1" applyAlignment="1" applyProtection="1">
      <alignment horizontal="center" vertical="center" wrapText="1"/>
      <protection hidden="1"/>
    </xf>
    <xf numFmtId="9" fontId="42" fillId="6" borderId="5" xfId="1" applyFont="1" applyFill="1" applyBorder="1" applyAlignment="1" applyProtection="1">
      <alignment horizontal="center" vertical="center"/>
      <protection hidden="1"/>
    </xf>
    <xf numFmtId="9" fontId="42" fillId="6" borderId="38" xfId="1" applyFont="1" applyFill="1" applyBorder="1" applyAlignment="1" applyProtection="1">
      <alignment horizontal="center" vertical="center"/>
      <protection hidden="1"/>
    </xf>
    <xf numFmtId="0" fontId="44" fillId="2" borderId="2" xfId="0" applyFont="1" applyFill="1" applyBorder="1" applyAlignment="1" applyProtection="1">
      <alignment horizontal="center" vertical="center" wrapText="1"/>
      <protection hidden="1"/>
    </xf>
    <xf numFmtId="9" fontId="6" fillId="0" borderId="9" xfId="1" applyFont="1" applyBorder="1" applyAlignment="1" applyProtection="1">
      <alignment horizontal="center" vertical="center" wrapText="1"/>
      <protection locked="0"/>
    </xf>
    <xf numFmtId="9" fontId="6" fillId="0" borderId="47"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9" fontId="43" fillId="0" borderId="9" xfId="1" applyFont="1" applyBorder="1" applyAlignment="1" applyProtection="1">
      <alignment horizontal="center" vertical="center" wrapText="1"/>
      <protection locked="0"/>
    </xf>
    <xf numFmtId="9" fontId="43" fillId="0" borderId="47" xfId="1" applyFont="1" applyBorder="1" applyAlignment="1" applyProtection="1">
      <alignment horizontal="center" vertical="center" wrapText="1"/>
      <protection locked="0"/>
    </xf>
    <xf numFmtId="9" fontId="43" fillId="0" borderId="8" xfId="1" applyFont="1" applyBorder="1" applyAlignment="1" applyProtection="1">
      <alignment horizontal="center" vertical="center" wrapText="1"/>
      <protection locked="0"/>
    </xf>
    <xf numFmtId="9" fontId="4" fillId="0" borderId="2" xfId="1"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hidden="1"/>
    </xf>
    <xf numFmtId="10" fontId="1" fillId="0" borderId="2" xfId="1" applyNumberFormat="1" applyFont="1" applyBorder="1" applyAlignment="1" applyProtection="1">
      <alignment horizontal="center" vertical="center" wrapText="1"/>
      <protection locked="0"/>
    </xf>
    <xf numFmtId="10" fontId="1" fillId="0" borderId="8" xfId="1" applyNumberFormat="1" applyFont="1" applyBorder="1" applyAlignment="1" applyProtection="1">
      <alignment horizontal="center" vertical="center" wrapText="1"/>
      <protection locked="0"/>
    </xf>
    <xf numFmtId="9" fontId="12" fillId="0" borderId="2" xfId="1" applyFont="1" applyBorder="1" applyAlignment="1" applyProtection="1">
      <alignment horizontal="center" vertical="center" wrapText="1"/>
      <protection locked="0"/>
    </xf>
    <xf numFmtId="0" fontId="8" fillId="12" borderId="17"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8" fillId="12" borderId="47" xfId="0" applyFont="1" applyFill="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41" fillId="0" borderId="2"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9" fontId="41" fillId="0" borderId="2" xfId="1" applyFont="1" applyBorder="1" applyAlignment="1" applyProtection="1">
      <alignment horizontal="center" vertical="center" wrapText="1"/>
      <protection locked="0"/>
    </xf>
    <xf numFmtId="9" fontId="41" fillId="0" borderId="8" xfId="1" applyFont="1" applyBorder="1" applyAlignment="1" applyProtection="1">
      <alignment horizontal="center" vertical="center" wrapText="1"/>
      <protection locked="0"/>
    </xf>
    <xf numFmtId="0" fontId="41" fillId="14" borderId="8" xfId="0" applyFont="1" applyFill="1" applyBorder="1" applyAlignment="1" applyProtection="1">
      <alignment horizontal="center" vertical="center" wrapText="1"/>
      <protection locked="0"/>
    </xf>
    <xf numFmtId="9" fontId="38" fillId="0" borderId="2" xfId="1" applyFont="1" applyBorder="1" applyAlignment="1" applyProtection="1">
      <alignment horizontal="left" vertical="center" wrapText="1"/>
      <protection locked="0"/>
    </xf>
    <xf numFmtId="9" fontId="38" fillId="0" borderId="8" xfId="1" applyFont="1" applyBorder="1" applyAlignment="1" applyProtection="1">
      <alignment horizontal="left" vertical="center" wrapText="1"/>
      <protection locked="0"/>
    </xf>
    <xf numFmtId="0" fontId="38" fillId="0" borderId="2"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38" fillId="0" borderId="2" xfId="0" applyFont="1" applyBorder="1" applyAlignment="1" applyProtection="1">
      <alignment horizontal="left" vertical="center" wrapText="1"/>
      <protection locked="0" hidden="1"/>
    </xf>
    <xf numFmtId="0" fontId="38" fillId="0" borderId="8" xfId="0" applyFont="1" applyBorder="1" applyAlignment="1" applyProtection="1">
      <alignment horizontal="left" vertical="center" wrapText="1"/>
      <protection locked="0" hidden="1"/>
    </xf>
    <xf numFmtId="0" fontId="38" fillId="0" borderId="2" xfId="0" applyFont="1" applyBorder="1" applyAlignment="1" applyProtection="1">
      <alignment horizontal="center" vertical="center" wrapText="1"/>
      <protection locked="0" hidden="1"/>
    </xf>
    <xf numFmtId="0" fontId="38" fillId="0" borderId="8" xfId="0" applyFont="1" applyBorder="1" applyAlignment="1" applyProtection="1">
      <alignment horizontal="center" vertical="center" wrapText="1"/>
      <protection locked="0" hidden="1"/>
    </xf>
    <xf numFmtId="9" fontId="38" fillId="0" borderId="2" xfId="1" applyFont="1" applyBorder="1" applyAlignment="1" applyProtection="1">
      <alignment horizontal="center" vertical="center" wrapText="1"/>
      <protection locked="0"/>
    </xf>
    <xf numFmtId="9" fontId="38" fillId="0" borderId="8" xfId="1" applyFont="1" applyBorder="1" applyAlignment="1" applyProtection="1">
      <alignment horizontal="center" vertical="center" wrapText="1"/>
      <protection locked="0"/>
    </xf>
    <xf numFmtId="0" fontId="42" fillId="8" borderId="4" xfId="0" applyFont="1" applyFill="1" applyBorder="1" applyAlignment="1" applyProtection="1">
      <alignment horizontal="right"/>
      <protection hidden="1"/>
    </xf>
    <xf numFmtId="0" fontId="42" fillId="8" borderId="5" xfId="0" applyFont="1" applyFill="1" applyBorder="1" applyAlignment="1" applyProtection="1">
      <alignment horizontal="right"/>
      <protection hidden="1"/>
    </xf>
    <xf numFmtId="0" fontId="42" fillId="8" borderId="6" xfId="0" applyFont="1" applyFill="1" applyBorder="1" applyAlignment="1" applyProtection="1">
      <alignment horizontal="right"/>
      <protection hidden="1"/>
    </xf>
    <xf numFmtId="0" fontId="42" fillId="8" borderId="2" xfId="0" applyFont="1" applyFill="1" applyBorder="1" applyAlignment="1" applyProtection="1">
      <alignment horizontal="right"/>
      <protection hidden="1"/>
    </xf>
    <xf numFmtId="0" fontId="8" fillId="12" borderId="24"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0" fontId="6" fillId="12" borderId="29"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6" fillId="12" borderId="29"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12" fillId="0" borderId="29"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9" fontId="6" fillId="0" borderId="29" xfId="1" applyFont="1" applyBorder="1" applyAlignment="1" applyProtection="1">
      <alignment horizontal="center" vertical="center" wrapText="1"/>
      <protection locked="0"/>
    </xf>
    <xf numFmtId="9" fontId="9" fillId="6" borderId="26" xfId="1" applyFont="1" applyFill="1" applyBorder="1" applyAlignment="1" applyProtection="1">
      <alignment horizontal="center" vertical="center"/>
      <protection hidden="1"/>
    </xf>
    <xf numFmtId="9" fontId="9" fillId="6" borderId="41" xfId="1" applyFont="1" applyFill="1" applyBorder="1" applyAlignment="1" applyProtection="1">
      <alignment horizontal="center" vertical="center"/>
      <protection hidden="1"/>
    </xf>
    <xf numFmtId="0" fontId="7" fillId="16" borderId="24" xfId="0" applyFont="1" applyFill="1" applyBorder="1" applyAlignment="1" applyProtection="1">
      <alignment horizontal="center" vertical="center" wrapText="1"/>
      <protection hidden="1"/>
    </xf>
    <xf numFmtId="0" fontId="10" fillId="16" borderId="26" xfId="0" applyFont="1" applyFill="1" applyBorder="1" applyAlignment="1" applyProtection="1">
      <alignment horizontal="center" vertical="center"/>
      <protection hidden="1"/>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10" fillId="15" borderId="26" xfId="0" applyFont="1" applyFill="1" applyBorder="1" applyAlignment="1" applyProtection="1">
      <alignment horizontal="center" vertical="center" wrapText="1"/>
      <protection hidden="1"/>
    </xf>
    <xf numFmtId="0" fontId="10" fillId="15" borderId="24" xfId="0" applyFont="1" applyFill="1" applyBorder="1" applyAlignment="1" applyProtection="1">
      <alignment horizontal="center" vertical="center" wrapText="1"/>
      <protection hidden="1"/>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8" fillId="8" borderId="24" xfId="0" applyFont="1" applyFill="1" applyBorder="1" applyAlignment="1" applyProtection="1">
      <alignment horizontal="center" vertical="center" wrapText="1"/>
      <protection hidden="1"/>
    </xf>
    <xf numFmtId="0" fontId="7" fillId="4" borderId="24"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9" fontId="1" fillId="0" borderId="24"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0" fontId="9" fillId="8" borderId="25" xfId="0" applyFont="1" applyFill="1" applyBorder="1" applyAlignment="1" applyProtection="1">
      <alignment horizontal="center" vertical="center"/>
      <protection hidden="1"/>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4"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hidden="1"/>
    </xf>
    <xf numFmtId="0" fontId="1" fillId="0" borderId="3" xfId="0" applyFont="1" applyBorder="1" applyAlignment="1" applyProtection="1">
      <alignment horizontal="center" vertical="center" wrapText="1"/>
      <protection locked="0" hidden="1"/>
    </xf>
    <xf numFmtId="0" fontId="1" fillId="0" borderId="47" xfId="0" applyFont="1" applyBorder="1" applyAlignment="1" applyProtection="1">
      <alignment horizontal="center" vertical="center" wrapText="1"/>
      <protection locked="0" hidden="1"/>
    </xf>
    <xf numFmtId="165" fontId="1" fillId="11" borderId="2" xfId="0" applyNumberFormat="1"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center" vertical="center" wrapText="1"/>
      <protection locked="0" hidden="1"/>
    </xf>
    <xf numFmtId="0" fontId="1" fillId="11" borderId="6" xfId="0" quotePrefix="1" applyFont="1" applyFill="1" applyBorder="1" applyAlignment="1" applyProtection="1">
      <alignment horizontal="center" vertical="center" wrapText="1"/>
      <protection hidden="1"/>
    </xf>
    <xf numFmtId="9" fontId="6" fillId="11" borderId="2" xfId="1"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11" borderId="45" xfId="0" applyFont="1" applyFill="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9" fontId="1" fillId="11" borderId="2" xfId="1" applyFont="1" applyFill="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hidden="1"/>
    </xf>
    <xf numFmtId="0" fontId="2" fillId="0" borderId="2" xfId="0" applyFont="1" applyBorder="1" applyAlignment="1" applyProtection="1">
      <alignment horizontal="center" vertical="center" wrapText="1"/>
      <protection locked="0"/>
    </xf>
    <xf numFmtId="0" fontId="8" fillId="12" borderId="9" xfId="0" applyFont="1" applyFill="1" applyBorder="1" applyAlignment="1" applyProtection="1">
      <alignment horizontal="center" vertical="center" wrapText="1"/>
      <protection locked="0"/>
    </xf>
    <xf numFmtId="0" fontId="8" fillId="12" borderId="18" xfId="0" applyFont="1" applyFill="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9" fontId="1" fillId="0" borderId="9"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9" fontId="1" fillId="0" borderId="47" xfId="1"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47" xfId="0" applyFont="1" applyFill="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48" fillId="17" borderId="2" xfId="0" applyFont="1" applyFill="1" applyBorder="1" applyAlignment="1" applyProtection="1">
      <alignment horizontal="center" vertical="center" wrapText="1"/>
      <protection locked="0"/>
    </xf>
    <xf numFmtId="0" fontId="48" fillId="17" borderId="8" xfId="0" applyFont="1" applyFill="1" applyBorder="1" applyAlignment="1" applyProtection="1">
      <alignment horizontal="center" vertical="center" wrapText="1"/>
      <protection locked="0"/>
    </xf>
    <xf numFmtId="9" fontId="48" fillId="0" borderId="2" xfId="1" applyFont="1" applyBorder="1" applyAlignment="1" applyProtection="1">
      <alignment horizontal="center" vertical="center" wrapText="1"/>
      <protection locked="0"/>
    </xf>
    <xf numFmtId="9" fontId="48" fillId="0" borderId="8" xfId="1" applyFont="1" applyBorder="1" applyAlignment="1" applyProtection="1">
      <alignment horizontal="center" vertical="center" wrapText="1"/>
      <protection locked="0"/>
    </xf>
    <xf numFmtId="0" fontId="7" fillId="17" borderId="2" xfId="0" applyFont="1" applyFill="1" applyBorder="1" applyAlignment="1" applyProtection="1">
      <alignment horizontal="center" vertical="center" wrapText="1"/>
      <protection locked="0"/>
    </xf>
    <xf numFmtId="0" fontId="7" fillId="17" borderId="8" xfId="0" applyFont="1" applyFill="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9" fontId="48" fillId="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9" fontId="3" fillId="0" borderId="2" xfId="1" applyFont="1" applyFill="1" applyBorder="1" applyAlignment="1" applyProtection="1">
      <alignment horizontal="center" vertical="center" wrapText="1"/>
      <protection locked="0"/>
    </xf>
    <xf numFmtId="9" fontId="3" fillId="0" borderId="8" xfId="1" applyFont="1" applyFill="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0" fontId="7" fillId="12" borderId="2"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31" xfId="0" applyFont="1" applyFill="1" applyBorder="1" applyAlignment="1" applyProtection="1">
      <alignment horizontal="center" vertical="center" wrapText="1"/>
      <protection locked="0"/>
    </xf>
    <xf numFmtId="0" fontId="7" fillId="2" borderId="39" xfId="0" applyFont="1" applyFill="1" applyBorder="1" applyAlignment="1" applyProtection="1">
      <alignment horizontal="center" vertical="center" wrapText="1"/>
      <protection locked="0"/>
    </xf>
    <xf numFmtId="9" fontId="36" fillId="0" borderId="2" xfId="1" applyFont="1" applyBorder="1" applyAlignment="1" applyProtection="1">
      <alignment horizontal="center" vertical="center" wrapText="1"/>
      <protection locked="0"/>
    </xf>
    <xf numFmtId="9" fontId="36" fillId="0" borderId="8" xfId="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48" fillId="12" borderId="2" xfId="0" applyFont="1" applyFill="1" applyBorder="1" applyAlignment="1" applyProtection="1">
      <alignment horizontal="center" vertical="center" wrapText="1"/>
      <protection locked="0"/>
    </xf>
    <xf numFmtId="0" fontId="48" fillId="12" borderId="8"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9" fontId="48" fillId="12" borderId="2" xfId="1" applyFont="1" applyFill="1" applyBorder="1" applyAlignment="1" applyProtection="1">
      <alignment horizontal="center" vertical="center" wrapText="1"/>
      <protection locked="0"/>
    </xf>
    <xf numFmtId="0" fontId="48" fillId="2" borderId="2" xfId="0" applyFont="1" applyFill="1" applyBorder="1" applyAlignment="1" applyProtection="1">
      <alignment horizontal="center" vertical="center" wrapText="1"/>
      <protection locked="0"/>
    </xf>
    <xf numFmtId="9" fontId="4" fillId="0" borderId="2" xfId="1" applyFont="1" applyFill="1" applyBorder="1" applyAlignment="1" applyProtection="1">
      <alignment horizontal="left" vertical="center" wrapText="1"/>
      <protection locked="0"/>
    </xf>
    <xf numFmtId="0" fontId="10" fillId="0" borderId="6" xfId="0" applyFont="1" applyBorder="1" applyAlignment="1" applyProtection="1">
      <alignment horizontal="center" vertical="center" wrapText="1"/>
      <protection locked="0"/>
    </xf>
    <xf numFmtId="0" fontId="48" fillId="14" borderId="2" xfId="0" applyFont="1" applyFill="1" applyBorder="1" applyAlignment="1" applyProtection="1">
      <alignment horizontal="center" vertical="center" wrapText="1"/>
      <protection locked="0"/>
    </xf>
    <xf numFmtId="0" fontId="7" fillId="14" borderId="2" xfId="0" applyFont="1" applyFill="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9" fontId="6" fillId="14" borderId="2" xfId="1"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1" fillId="0" borderId="6" xfId="0" quotePrefix="1" applyFont="1"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9" fontId="6" fillId="12" borderId="8" xfId="1" applyFont="1" applyFill="1" applyBorder="1" applyAlignment="1" applyProtection="1">
      <alignment horizontal="center" vertical="center" wrapText="1"/>
      <protection locked="0"/>
    </xf>
    <xf numFmtId="0" fontId="1" fillId="0" borderId="5" xfId="0" applyFont="1" applyBorder="1" applyAlignment="1" applyProtection="1">
      <alignment horizontal="justify" vertical="center" wrapText="1"/>
      <protection locked="0"/>
    </xf>
    <xf numFmtId="0" fontId="1" fillId="0" borderId="9" xfId="0" applyFont="1" applyBorder="1" applyAlignment="1" applyProtection="1">
      <alignment horizontal="justify" vertical="center" wrapText="1"/>
      <protection locked="0"/>
    </xf>
    <xf numFmtId="9" fontId="6" fillId="2" borderId="9" xfId="1" applyFont="1" applyFill="1" applyBorder="1" applyAlignment="1" applyProtection="1">
      <alignment horizontal="center" vertical="center" wrapText="1"/>
      <protection locked="0"/>
    </xf>
    <xf numFmtId="9" fontId="12" fillId="0" borderId="5" xfId="1" applyFont="1" applyFill="1" applyBorder="1" applyAlignment="1" applyProtection="1">
      <alignment horizontal="left" vertical="center" wrapText="1"/>
      <protection locked="0"/>
    </xf>
    <xf numFmtId="9" fontId="12" fillId="0" borderId="9" xfId="1" applyFont="1" applyFill="1" applyBorder="1" applyAlignment="1" applyProtection="1">
      <alignment horizontal="left" vertical="center" wrapText="1"/>
      <protection locked="0"/>
    </xf>
    <xf numFmtId="0" fontId="6" fillId="12" borderId="9" xfId="0" applyFont="1" applyFill="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9" fontId="12" fillId="0" borderId="2" xfId="1" applyFont="1" applyFill="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0" fillId="0" borderId="9" xfId="0" applyBorder="1" applyAlignment="1" applyProtection="1">
      <alignment horizontal="center" vertical="center" wrapText="1"/>
      <protection hidden="1"/>
    </xf>
    <xf numFmtId="0" fontId="0" fillId="0" borderId="63" xfId="0" applyBorder="1" applyAlignment="1" applyProtection="1">
      <alignment horizontal="center" vertical="center" wrapText="1"/>
      <protection hidden="1"/>
    </xf>
    <xf numFmtId="14" fontId="0" fillId="0" borderId="40" xfId="0" applyNumberFormat="1" applyBorder="1" applyAlignment="1" applyProtection="1">
      <alignment horizontal="center" vertical="center"/>
      <protection hidden="1"/>
    </xf>
    <xf numFmtId="14" fontId="0" fillId="0" borderId="66" xfId="0" applyNumberFormat="1" applyBorder="1" applyAlignment="1" applyProtection="1">
      <alignment horizontal="center" vertical="center"/>
      <protection hidden="1"/>
    </xf>
    <xf numFmtId="0" fontId="0" fillId="0" borderId="6"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locked="0"/>
    </xf>
    <xf numFmtId="14" fontId="1" fillId="0" borderId="9" xfId="0" applyNumberFormat="1" applyFont="1" applyBorder="1" applyAlignment="1" applyProtection="1">
      <alignment horizontal="center" vertical="center" wrapText="1"/>
      <protection locked="0" hidden="1"/>
    </xf>
    <xf numFmtId="14" fontId="16" fillId="0" borderId="9" xfId="0" applyNumberFormat="1" applyFont="1" applyBorder="1" applyAlignment="1">
      <alignment horizontal="center" vertical="center"/>
    </xf>
    <xf numFmtId="14" fontId="16" fillId="0" borderId="63" xfId="0" applyNumberFormat="1" applyFont="1" applyBorder="1" applyAlignment="1">
      <alignment horizontal="center" vertical="center"/>
    </xf>
    <xf numFmtId="14" fontId="0" fillId="0" borderId="9" xfId="0" applyNumberFormat="1" applyBorder="1" applyAlignment="1" applyProtection="1">
      <alignment horizontal="center" vertical="center"/>
      <protection hidden="1"/>
    </xf>
    <xf numFmtId="14" fontId="0" fillId="0" borderId="63" xfId="0" applyNumberFormat="1" applyBorder="1" applyAlignment="1" applyProtection="1">
      <alignment horizontal="center" vertical="center"/>
      <protection hidden="1"/>
    </xf>
    <xf numFmtId="0" fontId="16" fillId="0" borderId="9" xfId="0" applyFont="1" applyBorder="1" applyAlignment="1">
      <alignment horizontal="center" vertical="top" wrapText="1"/>
    </xf>
    <xf numFmtId="0" fontId="16" fillId="0" borderId="63" xfId="0" applyFont="1" applyBorder="1" applyAlignment="1">
      <alignment horizontal="center" vertical="top" wrapText="1"/>
    </xf>
    <xf numFmtId="14" fontId="0" fillId="0" borderId="67" xfId="0" applyNumberFormat="1" applyBorder="1" applyAlignment="1" applyProtection="1">
      <alignment horizontal="center" vertical="center"/>
      <protection hidden="1"/>
    </xf>
    <xf numFmtId="0" fontId="16" fillId="0" borderId="9" xfId="0" applyFont="1" applyBorder="1" applyAlignment="1">
      <alignment horizontal="center" vertical="center" wrapText="1"/>
    </xf>
    <xf numFmtId="0" fontId="16" fillId="0" borderId="63" xfId="0" applyFont="1" applyBorder="1" applyAlignment="1">
      <alignment horizontal="center" vertical="center" wrapText="1"/>
    </xf>
    <xf numFmtId="0" fontId="0" fillId="0" borderId="44" xfId="0" applyBorder="1" applyAlignment="1" applyProtection="1">
      <alignment horizontal="center"/>
      <protection hidden="1"/>
    </xf>
    <xf numFmtId="0" fontId="0" fillId="0" borderId="62" xfId="0" applyBorder="1" applyAlignment="1" applyProtection="1">
      <alignment horizontal="center"/>
      <protection hidden="1"/>
    </xf>
    <xf numFmtId="0" fontId="16" fillId="0" borderId="68" xfId="0" applyFont="1" applyBorder="1" applyAlignment="1">
      <alignment horizontal="center" vertical="top" wrapText="1"/>
    </xf>
    <xf numFmtId="0" fontId="16" fillId="0" borderId="65" xfId="0" applyFont="1" applyBorder="1" applyAlignment="1">
      <alignment horizontal="center" vertical="top" wrapText="1"/>
    </xf>
    <xf numFmtId="14" fontId="0" fillId="0" borderId="68" xfId="0" applyNumberFormat="1" applyBorder="1" applyAlignment="1" applyProtection="1">
      <alignment horizontal="center" vertical="center"/>
      <protection hidden="1"/>
    </xf>
    <xf numFmtId="14" fontId="0" fillId="0" borderId="65" xfId="0" applyNumberFormat="1" applyBorder="1" applyAlignment="1" applyProtection="1">
      <alignment horizontal="center" vertical="center"/>
      <protection hidden="1"/>
    </xf>
    <xf numFmtId="14" fontId="0" fillId="0" borderId="52" xfId="0" applyNumberFormat="1" applyBorder="1" applyAlignment="1" applyProtection="1">
      <alignment horizontal="center" vertical="center"/>
      <protection hidden="1"/>
    </xf>
    <xf numFmtId="14" fontId="0" fillId="0" borderId="64" xfId="0" applyNumberFormat="1" applyBorder="1" applyAlignment="1" applyProtection="1">
      <alignment horizontal="center" vertical="center"/>
      <protection hidden="1"/>
    </xf>
    <xf numFmtId="0" fontId="1" fillId="0" borderId="17"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10" fillId="15" borderId="10" xfId="0" applyFont="1" applyFill="1" applyBorder="1" applyAlignment="1" applyProtection="1">
      <alignment horizontal="center" vertical="center" wrapText="1"/>
      <protection hidden="1"/>
    </xf>
    <xf numFmtId="0" fontId="10" fillId="15" borderId="0" xfId="0" applyFont="1" applyFill="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15" borderId="14" xfId="0" applyFont="1" applyFill="1" applyBorder="1" applyAlignment="1" applyProtection="1">
      <alignment horizontal="center" vertical="center" wrapText="1"/>
      <protection hidden="1"/>
    </xf>
    <xf numFmtId="0" fontId="10" fillId="15" borderId="15" xfId="0" applyFont="1" applyFill="1" applyBorder="1" applyAlignment="1" applyProtection="1">
      <alignment horizontal="center" vertical="center" wrapText="1"/>
      <protection hidden="1"/>
    </xf>
    <xf numFmtId="0" fontId="10" fillId="15" borderId="16" xfId="0" applyFont="1" applyFill="1" applyBorder="1" applyAlignment="1" applyProtection="1">
      <alignment horizontal="center" vertical="center" wrapText="1"/>
      <protection hidden="1"/>
    </xf>
    <xf numFmtId="9" fontId="12" fillId="0" borderId="9" xfId="1" applyFont="1" applyBorder="1" applyAlignment="1" applyProtection="1">
      <alignment horizontal="left" vertical="center" wrapText="1"/>
      <protection locked="0"/>
    </xf>
    <xf numFmtId="0" fontId="9" fillId="8" borderId="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15"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9" fontId="1" fillId="0" borderId="17" xfId="1"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9" fontId="0" fillId="0" borderId="17" xfId="1" applyFont="1" applyBorder="1" applyAlignment="1" applyProtection="1">
      <alignment horizontal="center" vertical="center" wrapText="1"/>
      <protection locked="0"/>
    </xf>
    <xf numFmtId="9" fontId="0" fillId="0" borderId="3" xfId="1" applyFont="1" applyBorder="1" applyAlignment="1" applyProtection="1">
      <alignment horizontal="center" vertical="center" wrapText="1"/>
      <protection locked="0"/>
    </xf>
    <xf numFmtId="9" fontId="0" fillId="0" borderId="18" xfId="1" applyFont="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3"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9" fontId="1" fillId="0" borderId="18" xfId="1"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7" fillId="13" borderId="2" xfId="0" applyFont="1" applyFill="1" applyBorder="1" applyAlignment="1" applyProtection="1">
      <alignment horizontal="center" vertical="center" wrapText="1"/>
      <protection hidden="1"/>
    </xf>
    <xf numFmtId="9" fontId="0" fillId="0" borderId="5" xfId="1" applyFont="1" applyBorder="1" applyAlignment="1" applyProtection="1">
      <alignment horizontal="left" vertical="center" wrapText="1"/>
      <protection locked="0"/>
    </xf>
    <xf numFmtId="14" fontId="27" fillId="0" borderId="2" xfId="0" applyNumberFormat="1" applyFont="1" applyBorder="1" applyAlignment="1" applyProtection="1">
      <alignment horizontal="center" vertical="center" wrapText="1"/>
      <protection locked="0" hidden="1"/>
    </xf>
    <xf numFmtId="0" fontId="8" fillId="14" borderId="9" xfId="0" applyFont="1" applyFill="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hidden="1"/>
    </xf>
    <xf numFmtId="0" fontId="6" fillId="14" borderId="9" xfId="0" applyFont="1" applyFill="1" applyBorder="1" applyAlignment="1" applyProtection="1">
      <alignment horizontal="center" vertical="center" wrapText="1"/>
      <protection locked="0"/>
    </xf>
    <xf numFmtId="0" fontId="10" fillId="13" borderId="5" xfId="0" applyFont="1" applyFill="1" applyBorder="1" applyAlignment="1" applyProtection="1">
      <alignment horizontal="center" vertical="center"/>
      <protection hidden="1"/>
    </xf>
    <xf numFmtId="9" fontId="6" fillId="2" borderId="8" xfId="1" applyFont="1" applyFill="1" applyBorder="1" applyAlignment="1" applyProtection="1">
      <alignment horizontal="center" vertical="center" wrapText="1"/>
      <protection locked="0"/>
    </xf>
    <xf numFmtId="0" fontId="7" fillId="13" borderId="9" xfId="0" applyFont="1" applyFill="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locked="0"/>
    </xf>
    <xf numFmtId="9" fontId="3" fillId="0" borderId="2" xfId="1" applyFont="1" applyBorder="1" applyAlignment="1" applyProtection="1">
      <alignment horizontal="left" vertical="top" wrapText="1"/>
      <protection locked="0"/>
    </xf>
    <xf numFmtId="0" fontId="7" fillId="0" borderId="9"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10" fillId="18" borderId="5" xfId="0" applyFont="1" applyFill="1" applyBorder="1" applyAlignment="1" applyProtection="1">
      <alignment horizontal="center" vertical="center" wrapText="1"/>
      <protection hidden="1"/>
    </xf>
    <xf numFmtId="0" fontId="10" fillId="18" borderId="2" xfId="0" applyFont="1" applyFill="1" applyBorder="1" applyAlignment="1" applyProtection="1">
      <alignment horizontal="center" vertical="center" wrapText="1"/>
      <protection hidden="1"/>
    </xf>
    <xf numFmtId="0" fontId="5" fillId="0" borderId="2" xfId="0" applyFont="1" applyBorder="1" applyAlignment="1" applyProtection="1">
      <alignment horizontal="center" vertical="center" wrapText="1"/>
      <protection locked="0"/>
    </xf>
    <xf numFmtId="0" fontId="9" fillId="5" borderId="14" xfId="0" applyFont="1" applyFill="1" applyBorder="1" applyAlignment="1" applyProtection="1">
      <alignment horizontal="center" vertical="center"/>
      <protection hidden="1"/>
    </xf>
    <xf numFmtId="0" fontId="9" fillId="5" borderId="15" xfId="0" applyFont="1" applyFill="1" applyBorder="1" applyAlignment="1" applyProtection="1">
      <alignment horizontal="center" vertical="center"/>
      <protection hidden="1"/>
    </xf>
    <xf numFmtId="0" fontId="9" fillId="6" borderId="5" xfId="0" applyFont="1" applyFill="1" applyBorder="1" applyAlignment="1" applyProtection="1">
      <alignment horizontal="center" vertical="center"/>
      <protection hidden="1"/>
    </xf>
    <xf numFmtId="0" fontId="41" fillId="0" borderId="6"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wrapText="1"/>
      <protection locked="0"/>
    </xf>
    <xf numFmtId="0" fontId="40" fillId="0" borderId="2" xfId="0" applyFont="1" applyFill="1" applyBorder="1" applyAlignment="1">
      <alignment vertical="center" wrapText="1"/>
    </xf>
    <xf numFmtId="0" fontId="0" fillId="0" borderId="2" xfId="0" applyFill="1" applyBorder="1" applyAlignment="1" applyProtection="1">
      <alignment vertical="center" wrapText="1"/>
      <protection hidden="1"/>
    </xf>
    <xf numFmtId="0" fontId="0" fillId="0" borderId="2" xfId="0" applyFill="1" applyBorder="1" applyAlignment="1" applyProtection="1">
      <alignment horizontal="justify" vertical="center" wrapText="1"/>
      <protection locked="0"/>
    </xf>
  </cellXfs>
  <cellStyles count="5">
    <cellStyle name="Hipervínculo" xfId="4" builtinId="8"/>
    <cellStyle name="Hyperlink" xfId="3" xr:uid="{00000000-0005-0000-0000-000001000000}"/>
    <cellStyle name="Millares" xfId="2" builtinId="3"/>
    <cellStyle name="Normal" xfId="0" builtinId="0"/>
    <cellStyle name="Porcentaje" xfId="1" builtinId="5"/>
  </cellStyles>
  <dxfs count="1412">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color theme="0"/>
      </font>
      <numFmt numFmtId="0" formatCode="General"/>
      <fill>
        <patternFill>
          <bgColor rgb="FFFF000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auto="1"/>
      </font>
      <numFmt numFmtId="0" formatCode="General"/>
      <fill>
        <patternFill>
          <fgColor auto="1"/>
          <bgColor rgb="FFE37303"/>
        </patternFill>
      </fill>
    </dxf>
    <dxf>
      <fill>
        <patternFill>
          <bgColor rgb="FF92D050"/>
        </patternFill>
      </fill>
    </dxf>
    <dxf>
      <font>
        <color auto="1"/>
      </font>
      <numFmt numFmtId="0" formatCode="General"/>
      <fill>
        <patternFill>
          <fgColor auto="1"/>
          <bgColor rgb="FFF8F16E"/>
        </patternFill>
      </fill>
    </dxf>
    <dxf>
      <font>
        <color auto="1"/>
      </font>
      <numFmt numFmtId="0" formatCode="General"/>
      <fill>
        <patternFill>
          <bgColor rgb="FF92D050"/>
        </patternFill>
      </fill>
    </dxf>
    <dxf>
      <font>
        <color auto="1"/>
      </font>
      <numFmt numFmtId="0" formatCode="General"/>
      <fill>
        <patternFill>
          <fgColor auto="1"/>
          <bgColor rgb="FF35EB4B"/>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theme="0"/>
      </font>
      <numFmt numFmtId="0" formatCode="General"/>
      <fill>
        <patternFill>
          <fgColor auto="1"/>
          <bgColor rgb="FFFF0000"/>
        </patternFill>
      </fill>
    </dxf>
    <dxf>
      <fill>
        <patternFill>
          <bgColor rgb="FFFFC000"/>
        </patternFill>
      </fill>
    </dxf>
    <dxf>
      <font>
        <color auto="1"/>
      </font>
      <numFmt numFmtId="0" formatCode="General"/>
      <fill>
        <patternFill>
          <fgColor auto="1"/>
          <bgColor rgb="FF35EB4B"/>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color auto="1"/>
      </font>
      <numFmt numFmtId="0" formatCode="General"/>
      <fill>
        <patternFill>
          <fgColor auto="1"/>
          <bgColor rgb="FFC0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auto="1"/>
      </font>
      <numFmt numFmtId="0" formatCode="General"/>
      <fill>
        <patternFill>
          <fgColor auto="1"/>
          <bgColor rgb="FF35EB4B"/>
        </patternFill>
      </fill>
    </dxf>
    <dxf>
      <fill>
        <patternFill>
          <bgColor rgb="FF92D050"/>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C0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E37303"/>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theme="0"/>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C0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35EB4B"/>
        </patternFill>
      </fill>
    </dxf>
    <dxf>
      <font>
        <color theme="0"/>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FFC000"/>
        </patternFill>
      </fill>
    </dxf>
    <dxf>
      <font>
        <color auto="1"/>
      </font>
      <numFmt numFmtId="0" formatCode="General"/>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numFmt numFmtId="0" formatCode="General"/>
      <fill>
        <patternFill>
          <bgColor rgb="FFFF000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00B050"/>
        </patternFill>
      </fill>
    </dxf>
    <dxf>
      <font>
        <color auto="1"/>
      </font>
      <numFmt numFmtId="0" formatCode="General"/>
      <fill>
        <patternFill>
          <fgColor auto="1"/>
          <bgColor rgb="FF35EB4B"/>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00B050"/>
        </patternFill>
      </fill>
    </dxf>
    <dxf>
      <fill>
        <patternFill>
          <bgColor rgb="FF92D050"/>
        </patternFill>
      </fill>
    </dxf>
    <dxf>
      <font>
        <color theme="0"/>
      </font>
      <numFmt numFmtId="0" formatCode="General"/>
      <fill>
        <patternFill>
          <bgColor rgb="FFFF00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C00000"/>
        </patternFill>
      </fill>
    </dxf>
    <dxf>
      <font>
        <b/>
        <i val="0"/>
        <color auto="1"/>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225829</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266701</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376404</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614754</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RIESGOS%202022%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TRIZ%20RIESGOS%202023%20ajuste%20Comunicaciones%20y%20Mercadeo%2014.01.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TRIZ%20RIESGOS%202023%20APUES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_01_2023_MAPA_RIESGOS%20LOTER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ntir/Downloads/MATRIZ%20RIESGOS%202023%20ajuste%20Comunicaciones%20y%20Mercadeo%2014.01.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TRIZ%20RIESGOS%202023%20V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TRIZ%20RIESGOS%202023%20control%20y%20fiscalizac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MATRIZ%20RIESGOS%20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f:/g/personal/paula_forero_loteriadebogota_com/EpUQoL4zm9hDhNW-3YuzEqoBtIorj49JMgkO7wHQONWt8g%3fe=6f5FI7" TargetMode="External"/><Relationship Id="rId18" Type="http://schemas.openxmlformats.org/officeDocument/2006/relationships/hyperlink" Target="../../../:f:/g/personal/paula_forero_loteriadebogota_com/EpUQoL4zm9hDhNW-3YuzEqoBtIorj49JMgkO7wHQONWt8g%3fe=6f5FI7" TargetMode="External"/><Relationship Id="rId26" Type="http://schemas.openxmlformats.org/officeDocument/2006/relationships/hyperlink" Target="../../../:f:/g/personal/paula_forero_loteriadebogota_com/EpUQoL4zm9hDhNW-3YuzEqoBtIorj49JMgkO7wHQONWt8g%3fe=6f5FI7" TargetMode="External"/><Relationship Id="rId3" Type="http://schemas.openxmlformats.org/officeDocument/2006/relationships/hyperlink" Target="../AppData/:b:/s/SorportessobrconciliacionesdeUnidadFinanciera/EWVglXzCrjlKud7ei-YhNJIBfLVu6ZxcHOA2xH9dDHN0dg%3fe=brzDWW" TargetMode="External"/><Relationship Id="rId21" Type="http://schemas.openxmlformats.org/officeDocument/2006/relationships/hyperlink" Target="../../../:f:/g/personal/paula_forero_loteriadebogota_com/EpUQoL4zm9hDhNW-3YuzEqoBtIorj49JMgkO7wHQONWt8g%3fe=6f5FI7" TargetMode="External"/><Relationship Id="rId34" Type="http://schemas.openxmlformats.org/officeDocument/2006/relationships/hyperlink" Target="../../../:f:/g/personal/paula_forero_loteriadebogota_com/EpUQoL4zm9hDhNW-3YuzEqoBtIorj49JMgkO7wHQONWt8g%3fe=6f5FI7" TargetMode="External"/><Relationship Id="rId7" Type="http://schemas.openxmlformats.org/officeDocument/2006/relationships/hyperlink" Target="../:x:/g/personal/paula_forero_loteriadebogota_com/EU99GsN1HJFDiVgHRA2Uu0AB1teJ54AWpbRZyTm9kxQTug%3fe=9Bn0h8" TargetMode="External"/><Relationship Id="rId12" Type="http://schemas.openxmlformats.org/officeDocument/2006/relationships/hyperlink" Target="../AppData/:f:/s/CARPETASCOMPARTIDAS/Ev9oyuJ242hAv_e7dK34bOQBmsVwRHliK73nS3ZZqJxcdQ%3fe=6aDIVC" TargetMode="External"/><Relationship Id="rId17" Type="http://schemas.openxmlformats.org/officeDocument/2006/relationships/hyperlink" Target="../../../:f:/g/personal/paula_forero_loteriadebogota_com/EpUQoL4zm9hDhNW-3YuzEqoBtIorj49JMgkO7wHQONWt8g%3fe=6f5FI7" TargetMode="External"/><Relationship Id="rId25" Type="http://schemas.openxmlformats.org/officeDocument/2006/relationships/hyperlink" Target="../../../:f:/g/personal/paula_forero_loteriadebogota_com/EpUQoL4zm9hDhNW-3YuzEqoBtIorj49JMgkO7wHQONWt8g%3fe=6f5FI7" TargetMode="External"/><Relationship Id="rId33" Type="http://schemas.openxmlformats.org/officeDocument/2006/relationships/hyperlink" Target="../../../:f:/g/personal/paula_forero_loteriadebogota_com/EpUQoL4zm9hDhNW-3YuzEqoBtIorj49JMgkO7wHQONWt8g%3fe=6f5FI7" TargetMode="External"/><Relationship Id="rId2" Type="http://schemas.openxmlformats.org/officeDocument/2006/relationships/hyperlink" Target="../AppData/:b:/s/SorportessobrconciliacionesdeUnidadFinanciera/EWVglXzCrjlKud7ei-YhNJIBfLVu6ZxcHOA2xH9dDHN0dg%3fe=brzDWW" TargetMode="External"/><Relationship Id="rId16" Type="http://schemas.openxmlformats.org/officeDocument/2006/relationships/hyperlink" Target="../../../:f:/g/personal/paula_forero_loteriadebogota_com/EpUQoL4zm9hDhNW-3YuzEqoBtIorj49JMgkO7wHQONWt8g%3fe=6f5FI7" TargetMode="External"/><Relationship Id="rId20" Type="http://schemas.openxmlformats.org/officeDocument/2006/relationships/hyperlink" Target="../../../:f:/g/personal/paula_forero_loteriadebogota_com/EpUQoL4zm9hDhNW-3YuzEqoBtIorj49JMgkO7wHQONWt8g%3fe=6f5FI7" TargetMode="External"/><Relationship Id="rId29" Type="http://schemas.openxmlformats.org/officeDocument/2006/relationships/hyperlink" Target="../../../:f:/g/personal/paula_forero_loteriadebogota_com/EpUQoL4zm9hDhNW-3YuzEqoBtIorj49JMgkO7wHQONWt8g%3fe=6f5FI7" TargetMode="External"/><Relationship Id="rId1" Type="http://schemas.openxmlformats.org/officeDocument/2006/relationships/hyperlink" Target="../AppData/Roaming/SorportessobrconciliacionesdeUnidadFinanciera%3fe=1:b0cd59746df64b368afaad8471b15777&amp;CT=1650905217760&amp;OR=OWA-NT&amp;CID=1349a2b7-3671-f05e-2b0f-46342c81ea17" TargetMode="External"/><Relationship Id="rId6" Type="http://schemas.openxmlformats.org/officeDocument/2006/relationships/hyperlink" Target="../:x:/g/personal/paula_forero_loteriadebogota_com/ESfTCyZnDZdGh2Dv38IyXVMBz6Nc3Z6I7jJQLbj7KBZgQA%3fe=7z20Cq" TargetMode="External"/><Relationship Id="rId11" Type="http://schemas.openxmlformats.org/officeDocument/2006/relationships/hyperlink" Target="../AppData/:b:/s/SorportessobrconciliacionesdeUnidadFinanciera/EWVglXzCrjlKud7ei-YhNJIBfLVu6ZxcHOA2xH9dDHN0dg%3fe=brzDWW" TargetMode="External"/><Relationship Id="rId24" Type="http://schemas.openxmlformats.org/officeDocument/2006/relationships/hyperlink" Target="../../../:f:/g/personal/paula_forero_loteriadebogota_com/EpUQoL4zm9hDhNW-3YuzEqoBtIorj49JMgkO7wHQONWt8g%3fe=6f5FI7" TargetMode="External"/><Relationship Id="rId32" Type="http://schemas.openxmlformats.org/officeDocument/2006/relationships/hyperlink" Target="../../../:f:/g/personal/paula_forero_loteriadebogota_com/EpUQoL4zm9hDhNW-3YuzEqoBtIorj49JMgkO7wHQONWt8g%3fe=6f5FI7" TargetMode="External"/><Relationship Id="rId5" Type="http://schemas.openxmlformats.org/officeDocument/2006/relationships/hyperlink" Target="../:u:/g/personal/paula_forero_loteriadebogota_com/EUZZNJkgBnNCrCq7EOMFa_kBEFobK0t6zfZK3r97YFN-nA%3fe=B9Kzxi" TargetMode="External"/><Relationship Id="rId15" Type="http://schemas.openxmlformats.org/officeDocument/2006/relationships/hyperlink" Target="../../../:f:/g/personal/paula_forero_loteriadebogota_com/EpUQoL4zm9hDhNW-3YuzEqoBtIorj49JMgkO7wHQONWt8g%3fe=6f5FI7" TargetMode="External"/><Relationship Id="rId23" Type="http://schemas.openxmlformats.org/officeDocument/2006/relationships/hyperlink" Target="../../../:f:/g/personal/paula_forero_loteriadebogota_com/EpUQoL4zm9hDhNW-3YuzEqoBtIorj49JMgkO7wHQONWt8g%3fe=6f5FI7" TargetMode="External"/><Relationship Id="rId28" Type="http://schemas.openxmlformats.org/officeDocument/2006/relationships/hyperlink" Target="../../../:f:/g/personal/paula_forero_loteriadebogota_com/EpUQoL4zm9hDhNW-3YuzEqoBtIorj49JMgkO7wHQONWt8g%3fe=6f5FI7" TargetMode="External"/><Relationship Id="rId10" Type="http://schemas.openxmlformats.org/officeDocument/2006/relationships/hyperlink" Target="../AppData/:b:/s/SorportessobrconciliacionesdeUnidadFinanciera/EWVglXzCrjlKud7ei-YhNJIBfLVu6ZxcHOA2xH9dDHN0dg%3fe=brzDWW" TargetMode="External"/><Relationship Id="rId19" Type="http://schemas.openxmlformats.org/officeDocument/2006/relationships/hyperlink" Target="../../../:f:/g/personal/paula_forero_loteriadebogota_com/EpUQoL4zm9hDhNW-3YuzEqoBtIorj49JMgkO7wHQONWt8g%3fe=6f5FI7" TargetMode="External"/><Relationship Id="rId31" Type="http://schemas.openxmlformats.org/officeDocument/2006/relationships/hyperlink" Target="../../../:f:/g/personal/paula_forero_loteriadebogota_com/EpUQoL4zm9hDhNW-3YuzEqoBtIorj49JMgkO7wHQONWt8g%3fe=6f5FI7" TargetMode="External"/><Relationship Id="rId4" Type="http://schemas.openxmlformats.org/officeDocument/2006/relationships/hyperlink" Target="../../../:f:/s/CARPETASCOMPARTIDAS/Ekcylsv9ziZBswVSUn6-YQ4ByJrkrwgS2up9eNhWHtaPwA%3fe=HljScs" TargetMode="External"/><Relationship Id="rId9" Type="http://schemas.openxmlformats.org/officeDocument/2006/relationships/hyperlink" Target="../../../:f:/s/CARPETASCOMPARTIDAS/EuVed3sgimVLhMlTLM_ESrYBd60-8im1ECmTypxo0dObjA%3fe=aE04bt" TargetMode="External"/><Relationship Id="rId14" Type="http://schemas.openxmlformats.org/officeDocument/2006/relationships/hyperlink" Target="../../../:f:/g/personal/paula_forero_loteriadebogota_com/EpUQoL4zm9hDhNW-3YuzEqoBtIorj49JMgkO7wHQONWt8g%3fe=6f5FI7" TargetMode="External"/><Relationship Id="rId22" Type="http://schemas.openxmlformats.org/officeDocument/2006/relationships/hyperlink" Target="../../../:f:/g/personal/paula_forero_loteriadebogota_com/EpUQoL4zm9hDhNW-3YuzEqoBtIorj49JMgkO7wHQONWt8g%3fe=6f5FI7" TargetMode="External"/><Relationship Id="rId27" Type="http://schemas.openxmlformats.org/officeDocument/2006/relationships/hyperlink" Target="../../../:f:/g/personal/paula_forero_loteriadebogota_com/EpUQoL4zm9hDhNW-3YuzEqoBtIorj49JMgkO7wHQONWt8g%3fe=6f5FI7" TargetMode="External"/><Relationship Id="rId30" Type="http://schemas.openxmlformats.org/officeDocument/2006/relationships/hyperlink" Target="../../../:f:/g/personal/paula_forero_loteriadebogota_com/EpUQoL4zm9hDhNW-3YuzEqoBtIorj49JMgkO7wHQONWt8g%3fe=6f5FI7" TargetMode="External"/><Relationship Id="rId35" Type="http://schemas.openxmlformats.org/officeDocument/2006/relationships/printerSettings" Target="../printerSettings/printerSettings9.bin"/><Relationship Id="rId8" Type="http://schemas.openxmlformats.org/officeDocument/2006/relationships/hyperlink" Target="../AppData/:f:/s/CARPETASCOMPARTIDAS/Ev9oyuJ242hAv_e7dK34bOQBmsVwRHliK73nS3ZZqJxcdQ%3fe=6aDIVC"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loteriadebogota.com/consecuencias-de-jugar-ilegal/" TargetMode="External"/><Relationship Id="rId2" Type="http://schemas.openxmlformats.org/officeDocument/2006/relationships/hyperlink" Target="../../../../../../:f:/g/personal/administrativo_apuestas_loteriadebogota_com/ElsIxP2gSEdCpwre19LjqDQBSBk1t3FMsMTrcsukGYr3cQ?e=Okedzh" TargetMode="External"/><Relationship Id="rId1" Type="http://schemas.openxmlformats.org/officeDocument/2006/relationships/hyperlink" Target="../../../../../../:f:/g/personal/administrativo_apuestas_loteriadebogota_com/EneSOLh1ouRJgGE8Y_IQ3uoB4Kr834SJaM6Eflpe6KW0cQ?e=Po0m3d" TargetMode="Externa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f:/g/personal/sandra_trujillo_loteriadebogota_com/EtmZImelRR9CsMn631236AMBvxMT_5YrQMd1TBj9CvragQ?e=FfrE0q" TargetMode="External"/><Relationship Id="rId1" Type="http://schemas.openxmlformats.org/officeDocument/2006/relationships/hyperlink" Target="../../../../../../:f:/g/personal/sandra_trujillo_loteriadebogota_com/EnpLHiGu8FhPugxPF3Lv75ABPX3AQfwsWLUrRARYEqZ-tg?e=EDIFrF"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loteriadebogota.com/procedimientos-2/" TargetMode="External"/><Relationship Id="rId2" Type="http://schemas.openxmlformats.org/officeDocument/2006/relationships/hyperlink" Target="https://loteriadebogota.com/wp-content/uploads/files/Procedimientos2021/Procedimientos/07.Gestion_talento/03_PRO320-219-8.pdf" TargetMode="External"/><Relationship Id="rId1" Type="http://schemas.openxmlformats.org/officeDocument/2006/relationships/hyperlink" Target="https://loteriadebogota.com/wp-content/uploads/files/Procedimientos2021/Procedimientos/07.Gestion_talento/03_PRO320-219-8.pdf" TargetMode="External"/><Relationship Id="rId6" Type="http://schemas.openxmlformats.org/officeDocument/2006/relationships/printerSettings" Target="../printerSettings/printerSettings12.bin"/><Relationship Id="rId5" Type="http://schemas.openxmlformats.org/officeDocument/2006/relationships/hyperlink" Target="https://loteriadebogota.com/wp-content/uploads/PRO320-218-11-CONVOCATORIA-SELECCION-Y-VINCULACION.pdf" TargetMode="External"/><Relationship Id="rId4" Type="http://schemas.openxmlformats.org/officeDocument/2006/relationships/hyperlink" Target="https://loteriadebogota.com/wp-content/uploads/files/planeacion/Plan_Capacitacion_2023.pdf%20%20y%20acta%20de%20CIGYD"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loteriadbogota.sharepoint.com/:f:/s/CARPETASCOMPARTIDAS/EtwCDkmZI-9MkNxT_Q40uTcBblg_7Ub1YQMRmXwWzsc4kA?e=48fPCr" TargetMode="External"/><Relationship Id="rId2" Type="http://schemas.openxmlformats.org/officeDocument/2006/relationships/hyperlink" Target="https://loteriadbogota.sharepoint.com/:f:/s/CARPETASCOMPARTIDAS/EpPmfKqmr85Ouz0AOJV2C5gByM_M772GTTMM3Nhb-NHJQA?e=Cc614M" TargetMode="External"/><Relationship Id="rId1" Type="http://schemas.openxmlformats.org/officeDocument/2006/relationships/hyperlink" Target="https://loteriadbogota.sharepoint.com/:f:/s/CARPETASCOMPARTIDAS/Elrb_fryisxIuSntMoX3OsMBYBQQ-BZB7IN0AmP_G5ZrXQ?e=0xEjlg" TargetMode="External"/><Relationship Id="rId4"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f:/g/personal/claudia_vega_loteriadebogota_com/Eh9P4E05gqRPpDfgg2dIKQgBdjOQgiManilf9oQtm4Yetg?e=wjyhY0" TargetMode="External"/><Relationship Id="rId7" Type="http://schemas.openxmlformats.org/officeDocument/2006/relationships/hyperlink" Target="../../../:b:/r/sites/SecretaraGeneral/contrataci&#195;&#179;n/Documentos%20compartidos/01.%20Manual%20de%20Contrataci&#195;&#179;n/MANUAL%20DE%20CONTRATACI&#195;&#147;N%20-%20DICIEMBRE%202022.pdf" TargetMode="External"/><Relationship Id="rId2" Type="http://schemas.openxmlformats.org/officeDocument/2006/relationships/hyperlink" Target="../../../../../../:f:/g/personal/claudia_vega_loteriadebogota_com/EpoX_j_W8xNEsem_acKcmrABhWLXlGidYsOlYLwK34_GJg?e=felJvg" TargetMode="External"/><Relationship Id="rId1" Type="http://schemas.openxmlformats.org/officeDocument/2006/relationships/hyperlink" Target="../../../:b:/r/sites/SecretaraGeneral/contrataci&#195;&#179;n/Documentos%20compartidos/01.%20Manual%20de%20Contrataci&#195;&#179;n/MANUAL%20DE%20CONTRATACI&#195;&#147;N%20-%20DICIEMBRE%202022.pdf" TargetMode="External"/><Relationship Id="rId6" Type="http://schemas.openxmlformats.org/officeDocument/2006/relationships/hyperlink" Target="../../../../../../:f:/g/personal/claudia_vega_loteriadebogota_com/EpoX_j_W8xNEsem_acKcmrABhWLXlGidYsOlYLwK34_GJg?e=felJvg" TargetMode="External"/><Relationship Id="rId5" Type="http://schemas.openxmlformats.org/officeDocument/2006/relationships/hyperlink" Target="../../../../../../:w:/g/personal/claudia_vega_loteriadebogota_com/EfLNA-2qUv5Jq-4QzhxeJ7UBhwFsUYBxEOA7mIWHjlevFg?e=c3bqej" TargetMode="External"/><Relationship Id="rId4" Type="http://schemas.openxmlformats.org/officeDocument/2006/relationships/hyperlink" Target="../../../../../../:f:/g/personal/claudia_vega_loteriadebogota_com/Eh9P4E05gqRPpDfgg2dIKQgBdjOQgiManilf9oQtm4Yetg?e=wjyhY0"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b:/g/personal/claudia_vega_loteriadebogota_com/EZVnyzxFJotBgC-p7LI5xzIBRI8A0hHfKHKI9s8fGbSt2A?e=qphag4"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f:/g/personal/manuela_hernandez_loteriadebogota_com/EjIyz587t5ZDiX8JQk5EZHgB-yA4madZdBjPQrp_QG9Ddg?e=oSqXN9" TargetMode="External"/><Relationship Id="rId1" Type="http://schemas.openxmlformats.org/officeDocument/2006/relationships/hyperlink" Target="../../../../../../:f:/g/personal/manuela_hernandez_loteriadebogota_com/EjIyz587t5ZDiX8JQk5EZHgB-yA4madZdBjPQrp_QG9Ddg?e=oSqXN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DAVD/AppData/:f:/s/CARPETASCOMPARTIDAS/EtpHiyFHPPpCp9pArybH5qgBO_ZONfR1jTQXUJHgnKDcHQ" TargetMode="External"/><Relationship Id="rId13" Type="http://schemas.openxmlformats.org/officeDocument/2006/relationships/hyperlink" Target="../../../:f:/s/CARPETASCOMPARTIDAS/En5AA0HOxvZCmEHUTNAjAHMBECLUKVdzvpmQO86IX9Ihjg" TargetMode="External"/><Relationship Id="rId18" Type="http://schemas.openxmlformats.org/officeDocument/2006/relationships/hyperlink" Target="../../../:u:/g/personal/sandra_henao_loteriadebogota_com/ES08D6yRPKtHsstdK-b9XzoBmFoKjmiJym-3v37JMAoEsQ" TargetMode="External"/><Relationship Id="rId3" Type="http://schemas.openxmlformats.org/officeDocument/2006/relationships/hyperlink" Target="../../../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DAVD/AppData/:f:/s/CARPETASCOMPARTIDAS/EtpHiyFHPPpCp9pArybH5qgBO_ZONfR1jTQXUJHgnKDcHQ" TargetMode="External"/><Relationship Id="rId12" Type="http://schemas.openxmlformats.org/officeDocument/2006/relationships/hyperlink" Target="../../../:f:/s/CARPETASCOMPARTIDAS/EldmcAembrtGqRQ-Libedi0BbSMv_yd--CQfbn6uJRep_A" TargetMode="External"/><Relationship Id="rId17" Type="http://schemas.openxmlformats.org/officeDocument/2006/relationships/hyperlink" Target="../../../:f:/g/personal/sandra_henao_loteriadebogota_com/Ehi5FvOLcYRFmrt9B9-5cpEB2IoR7M4iBCbZ4FgDejqtRg" TargetMode="External"/><Relationship Id="rId2" Type="http://schemas.openxmlformats.org/officeDocument/2006/relationships/hyperlink" Target="../../../:f:/g/personal/administrativo_apuestas_loteriadebogota_com/EoS9TI0u7gNPu8SlfUIBc8EBUAzUAUptcMyNUEC-0uazYg" TargetMode="External"/><Relationship Id="rId16" Type="http://schemas.openxmlformats.org/officeDocument/2006/relationships/hyperlink" Target="../../../:f:/g/personal/claudia_vega_loteriadebogota_com/EqD2eiWWv4VEpjj8FHA3600BahqY2Z7TaO76E_1wja3uZQ" TargetMode="External"/><Relationship Id="rId20" Type="http://schemas.openxmlformats.org/officeDocument/2006/relationships/hyperlink" Target="../../../:f:/s/GESTINJURDICA/EvZvAQAv1RtCvlkKy35txmAB_1KXusrEkmBzkEfkthoFVw" TargetMode="External"/><Relationship Id="rId1" Type="http://schemas.openxmlformats.org/officeDocument/2006/relationships/hyperlink" Target="../../../:f:/g/personal/administrativo_apuestas_loteriadebogota_com/EoS9TI0u7gNPu8SlfUIBc8EBUAzUAUptcMyNUEC-0uazYg" TargetMode="External"/><Relationship Id="rId6" Type="http://schemas.openxmlformats.org/officeDocument/2006/relationships/hyperlink" Target="../../../DAVD/AppData/:f:/s/CARPETASCOMPARTIDAS/EtpHiyFHPPpCp9pArybH5qgBO_ZONfR1jTQXUJHgnKDcHQ" TargetMode="External"/><Relationship Id="rId11" Type="http://schemas.openxmlformats.org/officeDocument/2006/relationships/hyperlink" Target="../../../:f:/s/CARPETASCOMPARTIDAS/Eg66LdMRGPhIhIzpqtfPpMcBbcYqV8f8SiJ2_wyyjY7REw" TargetMode="External"/><Relationship Id="rId5" Type="http://schemas.openxmlformats.org/officeDocument/2006/relationships/hyperlink" Target="../../../DAVD/:x:/g/personal/paula_forero_loteriadebogota_com/EU99GsN1HJFDiVgHRA2Uu0AB1teJ54AWpbRZyTm9kxQTug" TargetMode="External"/><Relationship Id="rId15" Type="http://schemas.openxmlformats.org/officeDocument/2006/relationships/hyperlink" Target="../../../:b:/g/personal/claudia_vega_loteriadebogota_com/EU4fByOMoNpNm4BBuQ5AmKMBCZIC0F_l7M_zmT3rD_MYow" TargetMode="External"/><Relationship Id="rId10" Type="http://schemas.openxmlformats.org/officeDocument/2006/relationships/hyperlink" Target="../../../:f:/s/CARPETASCOMPARTIDAS/EjOS3yPNLmxKoUEzGo38kY0Bce5DAzrKvpIOjs4P6bvZig" TargetMode="External"/><Relationship Id="rId19" Type="http://schemas.openxmlformats.org/officeDocument/2006/relationships/hyperlink" Target="../../../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b:/s/CARPETASCOMPARTIDAS/EaoyCVeskS1LhCi9MI_Ims0BY8h5-TAc3FRZrugATI3nFw" TargetMode="External"/><Relationship Id="rId14" Type="http://schemas.openxmlformats.org/officeDocument/2006/relationships/hyperlink" Target="../../../:f:/s/CARPETASCOMPARTIDAS/EsZ5nRakQydAhyvCxddWIrYBaFzmTVAjmpjs3g8J7coNKg"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OficinadePlaneacin" TargetMode="External"/><Relationship Id="rId7" Type="http://schemas.openxmlformats.org/officeDocument/2006/relationships/hyperlink" Target="https://loteriadebogota.com/wp-content/uploads/Seguimiento-Matriz-de-Riesgos-2022-corte-31-12-2022.pdf" TargetMode="External"/><Relationship Id="rId2" Type="http://schemas.openxmlformats.org/officeDocument/2006/relationships/hyperlink" Target="../../../../../../:b:/g/personal/david_pinzon_loteriadebogota_com/EYW2VC9rqMVDht7Obg-Ayg0BZ4W6xPMFsgjMsafJRcLn3w?e=evIdRp" TargetMode="External"/><Relationship Id="rId1" Type="http://schemas.openxmlformats.org/officeDocument/2006/relationships/hyperlink" Target="../../OficinadePlaneacin" TargetMode="External"/><Relationship Id="rId6" Type="http://schemas.openxmlformats.org/officeDocument/2006/relationships/hyperlink" Target="../../../../../../:b:/g/personal/david_pinzon_loteriadebogota_com/EYW2VC9rqMVDht7Obg-Ayg0BZ4W6xPMFsgjMsafJRcLn3w?e=evIdRp" TargetMode="External"/><Relationship Id="rId5" Type="http://schemas.openxmlformats.org/officeDocument/2006/relationships/hyperlink" Target="../../../../../../:b:/g/personal/david_pinzon_loteriadebogota_com/EUZLdXxD3l5GlTuMg_cB_9wBWAsFS3gNcb6oIs1bDWd7pg?e=P3dmhP" TargetMode="External"/><Relationship Id="rId4" Type="http://schemas.openxmlformats.org/officeDocument/2006/relationships/hyperlink" Target="../../OficinadePlaneacin"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x:/g/personal/david_pinzon_loteriadebogota_com/ER5mtbOeTLJLsrOQMTkvWiUBS1JoZQIXd18jfI7i-dFYZg?e=AqJJmA" TargetMode="External"/><Relationship Id="rId2" Type="http://schemas.openxmlformats.org/officeDocument/2006/relationships/hyperlink" Target="https://loteriadebogota.com/wp-content/uploads/Informe-Rendicion-de-Cuentas-2o-Semestre-2022.pdf" TargetMode="External"/><Relationship Id="rId1" Type="http://schemas.openxmlformats.org/officeDocument/2006/relationships/hyperlink" Target="https://loteriadebogota.com/wp-content/uploads/Informe-Rendicion-de-Cuentas-2o-Semestre-2022.pdf" TargetMode="External"/><Relationship Id="rId5" Type="http://schemas.openxmlformats.org/officeDocument/2006/relationships/printerSettings" Target="../printerSettings/printerSettings6.bin"/><Relationship Id="rId4" Type="http://schemas.openxmlformats.org/officeDocument/2006/relationships/hyperlink" Target="http://129.9.200.99/loteria/index.php/macroprocesos/18-comunicaciones-y-mercadeo"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f:/g/personal/administrativo_apuestas_loteriadebogota_com/Ep7SOH3yzYFEq2Cf0lCfracB00XLe3QHsA4lcCOJznVpng?e=Qn4Fdt" TargetMode="External"/><Relationship Id="rId3" Type="http://schemas.openxmlformats.org/officeDocument/2006/relationships/hyperlink" Target="../../../../../../:f:/g/personal/administrativo_apuestas_loteriadebogota_com/EqHi1dIC31pOiBJO1IQw0T0BVJz93VrxkafYRYVEpEEtrg?e=X69Sib" TargetMode="External"/><Relationship Id="rId7" Type="http://schemas.openxmlformats.org/officeDocument/2006/relationships/hyperlink" Target="../../../../../../:f:/g/personal/administrativo_apuestas_loteriadebogota_com/EneSOLh1ouRJgGE8Y_IQ3uoB4Kr834SJaM6Eflpe6KW0cQ?e=Po0m3d" TargetMode="External"/><Relationship Id="rId2" Type="http://schemas.openxmlformats.org/officeDocument/2006/relationships/hyperlink" Target="../../../../../../:f:/g/personal/administrativo_apuestas_loteriadebogota_com/EkBNZZfkBwJHpoy5F6H7AsIBdCvyw4gEBNv8r7jicQ11xw?e=bcdrcS" TargetMode="External"/><Relationship Id="rId1" Type="http://schemas.openxmlformats.org/officeDocument/2006/relationships/hyperlink" Target="../../../../../../:f:/g/personal/administrativo_apuestas_loteriadebogota_com/EmOozgTJYkhBi0xO2orB-ksBtlOaRMEu8fSoFo0M0Gm_Mg?e=BiWaow" TargetMode="External"/><Relationship Id="rId6" Type="http://schemas.openxmlformats.org/officeDocument/2006/relationships/hyperlink" Target="https://loteriadebogota.com/consecuencias-de-jugar-ilegal/C:/Users/androd/OneDrive/LOTERIA%20DE%20BOGOTA/CARPETAS%20COMPARTIDAS%20-%20Andres%20Rodriguez/CONTRATACION/CM%20Natalia%20Blanco/2023/Seguimiento" TargetMode="External"/><Relationship Id="rId5" Type="http://schemas.openxmlformats.org/officeDocument/2006/relationships/hyperlink" Target="../../../../../../:f:/g/personal/administrativo_apuestas_loteriadebogota_com/Ej1MnDYly4ZHovCfFfEHk1cBcT4h5MlMFM6Ctjzy4WxSVw?e=gLrHbJ" TargetMode="External"/><Relationship Id="rId4" Type="http://schemas.openxmlformats.org/officeDocument/2006/relationships/hyperlink" Target="../../../../../../:f:/g/personal/administrativo_apuestas_loteriadebogota_com/EvsZuVVhMuVKpmAPCmXytfkBNAx-0RrfExNHkFwvw0PQXw?e=mMnUml" TargetMode="External"/><Relationship Id="rId9"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5"/>
  <sheetViews>
    <sheetView workbookViewId="0">
      <selection activeCell="B2" sqref="B2"/>
    </sheetView>
  </sheetViews>
  <sheetFormatPr baseColWidth="10" defaultColWidth="11.44140625" defaultRowHeight="14.4" x14ac:dyDescent="0.3"/>
  <cols>
    <col min="2" max="2" width="14.6640625" customWidth="1"/>
    <col min="3" max="3" width="15.44140625" customWidth="1"/>
    <col min="8" max="8" width="14.88671875" customWidth="1"/>
    <col min="13" max="13" width="13.33203125" customWidth="1"/>
  </cols>
  <sheetData>
    <row r="1" spans="1:17" ht="43.8" thickBot="1" x14ac:dyDescent="0.3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row>
    <row r="2" spans="1:17" ht="87" thickBot="1" x14ac:dyDescent="0.35">
      <c r="A2" s="7" t="s">
        <v>13</v>
      </c>
      <c r="B2" s="7" t="s">
        <v>17</v>
      </c>
      <c r="C2" s="7" t="s">
        <v>18</v>
      </c>
      <c r="D2" s="7" t="s">
        <v>19</v>
      </c>
      <c r="E2" s="7" t="s">
        <v>20</v>
      </c>
      <c r="F2" s="7" t="s">
        <v>21</v>
      </c>
      <c r="G2" s="10" t="s">
        <v>22</v>
      </c>
      <c r="H2" s="10" t="s">
        <v>23</v>
      </c>
      <c r="I2" s="10" t="s">
        <v>24</v>
      </c>
      <c r="J2" s="10" t="s">
        <v>25</v>
      </c>
      <c r="K2" s="10" t="s">
        <v>26</v>
      </c>
      <c r="L2" s="10" t="s">
        <v>27</v>
      </c>
      <c r="M2" s="10" t="s">
        <v>28</v>
      </c>
      <c r="N2" s="51" t="s">
        <v>29</v>
      </c>
      <c r="O2" s="52" t="s">
        <v>30</v>
      </c>
      <c r="P2" s="51" t="s">
        <v>31</v>
      </c>
      <c r="Q2" s="54" t="s">
        <v>32</v>
      </c>
    </row>
    <row r="3" spans="1:17" ht="216.6" thickBot="1" x14ac:dyDescent="0.35">
      <c r="A3" s="7" t="s">
        <v>14</v>
      </c>
      <c r="B3" s="27" t="s">
        <v>33</v>
      </c>
      <c r="C3" s="7" t="s">
        <v>34</v>
      </c>
      <c r="D3" s="10" t="s">
        <v>35</v>
      </c>
      <c r="E3" s="7" t="s">
        <v>36</v>
      </c>
      <c r="F3" s="7" t="s">
        <v>37</v>
      </c>
      <c r="G3" s="10" t="s">
        <v>38</v>
      </c>
      <c r="H3" s="10" t="s">
        <v>39</v>
      </c>
      <c r="I3" s="10" t="s">
        <v>40</v>
      </c>
      <c r="J3" s="10" t="s">
        <v>41</v>
      </c>
      <c r="K3" s="10" t="s">
        <v>42</v>
      </c>
      <c r="L3" s="10" t="s">
        <v>43</v>
      </c>
      <c r="M3" s="10" t="s">
        <v>44</v>
      </c>
      <c r="N3" s="51" t="s">
        <v>45</v>
      </c>
      <c r="O3" s="52" t="s">
        <v>46</v>
      </c>
      <c r="P3" s="51" t="s">
        <v>47</v>
      </c>
      <c r="Q3" s="26" t="s">
        <v>48</v>
      </c>
    </row>
    <row r="4" spans="1:17" ht="144.6" thickBot="1" x14ac:dyDescent="0.35">
      <c r="A4" s="7" t="s">
        <v>49</v>
      </c>
      <c r="B4" s="7" t="s">
        <v>50</v>
      </c>
      <c r="C4" s="7" t="s">
        <v>51</v>
      </c>
      <c r="D4" s="7" t="s">
        <v>52</v>
      </c>
      <c r="E4" s="7" t="s">
        <v>53</v>
      </c>
      <c r="F4" s="7" t="s">
        <v>54</v>
      </c>
      <c r="G4" s="7" t="s">
        <v>55</v>
      </c>
      <c r="J4" s="26" t="s">
        <v>56</v>
      </c>
      <c r="K4" s="26" t="s">
        <v>57</v>
      </c>
      <c r="L4" s="26" t="s">
        <v>58</v>
      </c>
      <c r="M4" s="10" t="s">
        <v>59</v>
      </c>
      <c r="N4" s="51" t="s">
        <v>60</v>
      </c>
      <c r="O4" s="52" t="s">
        <v>61</v>
      </c>
      <c r="P4" s="51" t="s">
        <v>62</v>
      </c>
      <c r="Q4" s="54" t="s">
        <v>63</v>
      </c>
    </row>
    <row r="5" spans="1:17" ht="202.2" thickBot="1" x14ac:dyDescent="0.35">
      <c r="A5" s="7"/>
      <c r="B5" s="7" t="s">
        <v>12</v>
      </c>
      <c r="C5" s="7" t="s">
        <v>64</v>
      </c>
      <c r="D5" s="7" t="s">
        <v>65</v>
      </c>
      <c r="E5" s="7" t="s">
        <v>66</v>
      </c>
      <c r="F5" s="7"/>
      <c r="G5" s="10" t="s">
        <v>67</v>
      </c>
      <c r="J5" s="26" t="s">
        <v>68</v>
      </c>
      <c r="K5" s="26" t="s">
        <v>69</v>
      </c>
      <c r="L5" s="26" t="s">
        <v>70</v>
      </c>
      <c r="M5" s="26" t="s">
        <v>71</v>
      </c>
      <c r="N5" s="51" t="s">
        <v>72</v>
      </c>
      <c r="O5" s="52" t="s">
        <v>73</v>
      </c>
      <c r="P5" s="51" t="s">
        <v>74</v>
      </c>
      <c r="Q5" s="54" t="s">
        <v>75</v>
      </c>
    </row>
    <row r="6" spans="1:17" ht="144.6" thickBot="1" x14ac:dyDescent="0.35">
      <c r="A6" s="7"/>
      <c r="B6" s="7" t="s">
        <v>76</v>
      </c>
      <c r="C6" s="7" t="s">
        <v>77</v>
      </c>
      <c r="D6" s="7" t="s">
        <v>78</v>
      </c>
      <c r="E6" s="7" t="s">
        <v>79</v>
      </c>
      <c r="F6" s="7"/>
      <c r="G6" s="10" t="s">
        <v>33</v>
      </c>
      <c r="J6" s="26" t="s">
        <v>80</v>
      </c>
      <c r="K6" s="26" t="s">
        <v>70</v>
      </c>
      <c r="L6" s="26" t="s">
        <v>81</v>
      </c>
      <c r="M6" s="10" t="s">
        <v>82</v>
      </c>
      <c r="N6" s="51" t="s">
        <v>83</v>
      </c>
      <c r="O6" s="52" t="s">
        <v>84</v>
      </c>
      <c r="P6" s="51" t="s">
        <v>85</v>
      </c>
      <c r="Q6" s="54" t="s">
        <v>86</v>
      </c>
    </row>
    <row r="7" spans="1:17" ht="43.2" x14ac:dyDescent="0.3">
      <c r="A7" s="7"/>
      <c r="B7" s="7" t="s">
        <v>87</v>
      </c>
      <c r="C7" s="7" t="s">
        <v>88</v>
      </c>
      <c r="D7" s="7"/>
      <c r="E7" s="7"/>
      <c r="F7" s="7"/>
      <c r="G7" s="7" t="s">
        <v>89</v>
      </c>
      <c r="K7" s="26" t="s">
        <v>90</v>
      </c>
      <c r="M7" s="10" t="s">
        <v>91</v>
      </c>
      <c r="N7" s="53" t="s">
        <v>70</v>
      </c>
      <c r="O7" s="53" t="s">
        <v>70</v>
      </c>
      <c r="P7" s="53" t="s">
        <v>70</v>
      </c>
      <c r="Q7" s="54" t="s">
        <v>92</v>
      </c>
    </row>
    <row r="8" spans="1:17" ht="43.2" x14ac:dyDescent="0.3">
      <c r="A8" s="7"/>
      <c r="B8" s="7"/>
      <c r="C8" s="7" t="s">
        <v>93</v>
      </c>
      <c r="D8" s="7"/>
      <c r="E8" s="7"/>
      <c r="F8" s="7"/>
      <c r="G8" s="10" t="s">
        <v>12</v>
      </c>
      <c r="K8" s="26" t="s">
        <v>94</v>
      </c>
      <c r="M8" s="10" t="s">
        <v>95</v>
      </c>
      <c r="Q8" s="54" t="s">
        <v>96</v>
      </c>
    </row>
    <row r="9" spans="1:17" ht="43.2" x14ac:dyDescent="0.3">
      <c r="C9" s="10" t="s">
        <v>97</v>
      </c>
      <c r="G9" s="7" t="s">
        <v>98</v>
      </c>
      <c r="M9" s="10" t="s">
        <v>99</v>
      </c>
    </row>
    <row r="10" spans="1:17" ht="43.2" x14ac:dyDescent="0.3">
      <c r="G10" s="7" t="s">
        <v>100</v>
      </c>
      <c r="M10" s="10" t="s">
        <v>101</v>
      </c>
    </row>
    <row r="11" spans="1:17" ht="43.2" x14ac:dyDescent="0.3">
      <c r="G11" s="10" t="s">
        <v>102</v>
      </c>
      <c r="M11" s="10" t="s">
        <v>103</v>
      </c>
    </row>
    <row r="12" spans="1:17" ht="28.8" x14ac:dyDescent="0.3">
      <c r="G12" s="10" t="s">
        <v>104</v>
      </c>
      <c r="M12" s="10" t="s">
        <v>105</v>
      </c>
    </row>
    <row r="13" spans="1:17" ht="43.2" x14ac:dyDescent="0.3">
      <c r="M13" s="10" t="s">
        <v>106</v>
      </c>
    </row>
    <row r="14" spans="1:17" ht="43.2" x14ac:dyDescent="0.3">
      <c r="M14" s="10" t="s">
        <v>107</v>
      </c>
    </row>
    <row r="15" spans="1:17" x14ac:dyDescent="0.3">
      <c r="M15" s="10" t="s">
        <v>108</v>
      </c>
    </row>
  </sheetData>
  <sheetProtection algorithmName="SHA-512" hashValue="fUkYvNjTDrCVX2Il5Zxm5S4kvzpl0rCVnaMFB9xSjD5HCaIsQrlv6onKQ4eXibEOQhIYW5BGwWwsqMv9NcZaGA==" saltValue="ihr3hKn6uRcebh1PLtyLRQ=="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9611-3255-48DF-856F-6BF052191859}">
  <dimension ref="A1:BV15"/>
  <sheetViews>
    <sheetView zoomScale="70" zoomScaleNormal="70" workbookViewId="0">
      <pane ySplit="3" topLeftCell="A13" activePane="bottomLeft" state="frozen"/>
      <selection activeCell="AB7" sqref="AB7:AB9"/>
      <selection pane="bottomLeft" activeCell="BG4" sqref="BG4"/>
    </sheetView>
  </sheetViews>
  <sheetFormatPr baseColWidth="10" defaultColWidth="11.44140625" defaultRowHeight="15"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 style="2" customWidth="1"/>
    <col min="11" max="11" width="14.6640625" style="2" customWidth="1"/>
    <col min="12" max="12" width="18" style="2" customWidth="1"/>
    <col min="13" max="13" width="29.44140625" style="2" customWidth="1"/>
    <col min="14" max="14" width="3.44140625" style="2" hidden="1" customWidth="1"/>
    <col min="15" max="15" width="28.88671875" style="2" customWidth="1"/>
    <col min="16" max="16" width="3.44140625" style="2" hidden="1" customWidth="1"/>
    <col min="17" max="17" width="14.6640625" style="2" customWidth="1"/>
    <col min="18" max="18" width="3.332031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46.44140625" style="2" customWidth="1"/>
    <col min="29" max="29" width="28" style="2" customWidth="1"/>
    <col min="30" max="30" width="83.8867187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7.5546875" style="2" customWidth="1"/>
    <col min="43" max="43" width="18.664062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22.6640625" style="4" customWidth="1"/>
    <col min="54" max="55" width="11.5546875" style="3" customWidth="1"/>
    <col min="56" max="56" width="21.88671875" style="2" customWidth="1"/>
    <col min="57" max="57" width="14.88671875" style="1" customWidth="1"/>
    <col min="58" max="59" width="24.5546875" style="1" customWidth="1"/>
    <col min="60" max="60" width="14.88671875" style="1" customWidth="1"/>
    <col min="61" max="62" width="26.6640625" style="1" customWidth="1"/>
    <col min="63" max="63" width="14.88671875" style="1" customWidth="1"/>
    <col min="64" max="64" width="28.33203125" style="1" customWidth="1"/>
    <col min="65" max="65" width="21.5546875" style="1" customWidth="1"/>
    <col min="66" max="66" width="11.44140625" style="1"/>
    <col min="67" max="67" width="25" style="1" customWidth="1"/>
    <col min="68" max="68" width="21.33203125" style="1" customWidth="1"/>
    <col min="69" max="69" width="11.44140625" style="1"/>
    <col min="70" max="70" width="24.44140625" style="1" customWidth="1"/>
    <col min="71" max="71" width="18.33203125" style="1" customWidth="1"/>
    <col min="72" max="72" width="11.44140625" style="1"/>
    <col min="73" max="73" width="23.6640625" style="1" customWidth="1"/>
    <col min="74" max="74" width="19" style="1" customWidth="1"/>
    <col min="75" max="253" width="11.4414062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4414062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4414062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4414062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4414062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4414062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4414062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4414062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4414062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4414062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4414062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4414062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4414062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4414062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4414062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4414062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4414062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4414062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4414062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4414062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4414062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4414062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4414062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4414062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4414062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4414062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4414062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4414062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4414062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4414062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4414062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4414062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4414062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4414062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4414062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4414062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4414062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4414062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4414062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4414062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4414062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4414062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4414062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4414062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4414062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4414062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4414062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4414062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4414062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4414062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4414062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4414062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4414062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4414062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4414062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4414062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4414062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4414062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4414062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4414062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4414062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4414062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4414062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44140625" style="1"/>
    <col min="16384" max="16384" width="11.5546875" style="1" customWidth="1"/>
  </cols>
  <sheetData>
    <row r="1" spans="1:74" ht="19.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5"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33.7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t="s">
        <v>190</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136.5" customHeight="1" x14ac:dyDescent="0.3">
      <c r="A4" s="702" t="s">
        <v>191</v>
      </c>
      <c r="B4" s="701" t="s">
        <v>108</v>
      </c>
      <c r="C4" s="701" t="s">
        <v>89</v>
      </c>
      <c r="D4" s="701" t="s">
        <v>17</v>
      </c>
      <c r="E4" s="701" t="s">
        <v>93</v>
      </c>
      <c r="F4" s="885" t="s">
        <v>1006</v>
      </c>
      <c r="G4" s="724" t="s">
        <v>1007</v>
      </c>
      <c r="H4" s="701" t="s">
        <v>1008</v>
      </c>
      <c r="I4" s="733" t="s">
        <v>1009</v>
      </c>
      <c r="J4" s="701" t="s">
        <v>48</v>
      </c>
      <c r="K4" s="701">
        <v>52</v>
      </c>
      <c r="L4" s="725">
        <f>IF(J4="Diaria",+(K4/360),IF(J4="Mensual",+(K4/12),IF(J4="Semanal",+(K4/52),IF(J4="Bimestral",+(K4/6),IF(J4="Trimestral",+(K4/4),IF(J4="Semestral",+(K4/2),IF(J4="Anual",+(K4/1),"")))))))</f>
        <v>1</v>
      </c>
      <c r="M4" s="701" t="s">
        <v>29</v>
      </c>
      <c r="N4" s="70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01" t="s">
        <v>30</v>
      </c>
      <c r="P4" s="70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701" t="s">
        <v>70</v>
      </c>
      <c r="R4" s="70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9" t="s">
        <v>57</v>
      </c>
      <c r="T4" s="729" t="s">
        <v>43</v>
      </c>
      <c r="U4" s="729">
        <f>+MAX(N4,P4,R4)</f>
        <v>0.2</v>
      </c>
      <c r="V4" s="731" t="str">
        <f>IF(L4&lt;=20%,"Muy baja",IF(L4&lt;=40%,"Baja",IF(L4&lt;=60%,"Media",IF(L4&lt;=80%,"Alta",IF(L4&lt;=100%,"Muy alta",IF(L4&gt;=100%,"Muy alta",""))))))</f>
        <v>Muy alta</v>
      </c>
      <c r="W4" s="726" t="str">
        <f>+IFERROR(VLOOKUP(V4,[6]Fórmula!$F$1:$G$6,2,FALSE),"")</f>
        <v/>
      </c>
      <c r="X4" s="730" t="str">
        <f>IF(U4=20%,"Leve",IF(U4=40%,"Menor",IF(U4=60%,"Moderado",IF(U4=80%,"Mayor",IF(U4=100%,"Catastrófico","")))))</f>
        <v>Leve</v>
      </c>
      <c r="Y4" s="726" t="str">
        <f>+IFERROR(VLOOKUP(X4,[6]Fórmula!$H$1:$I$6,2,FALSE),"")</f>
        <v/>
      </c>
      <c r="Z4" s="727" t="str">
        <f>+IFERROR(VLOOKUP(V4&amp;X4,[6]Fórmula!$C$2:$D$26,2,FALSE),"")</f>
        <v/>
      </c>
      <c r="AA4" s="726" t="str">
        <f>IF(Z4="Bajo",25%,IF(Z4="Moderado",50%,IF(Z4="Alto",75%,IF(Z4="Extremo",100%,""))))</f>
        <v/>
      </c>
      <c r="AB4" s="736" t="s">
        <v>1010</v>
      </c>
      <c r="AC4" s="458" t="s">
        <v>1011</v>
      </c>
      <c r="AD4" s="40" t="s">
        <v>1012</v>
      </c>
      <c r="AE4" s="49" t="s">
        <v>54</v>
      </c>
      <c r="AF4" s="31">
        <f t="shared" ref="AF4:AF15" si="0">IF(AE4="Preventivo",25%,IF(AE4="Detectivo",15%,IF(AE4="Correctivo",10%,"")))</f>
        <v>0.25</v>
      </c>
      <c r="AG4" s="496" t="s">
        <v>199</v>
      </c>
      <c r="AH4" s="31">
        <f t="shared" ref="AH4:AH15" si="1">IF(AG4="Manual",15%,IF(AG4="Automático",25%,""))</f>
        <v>0.15</v>
      </c>
      <c r="AI4" s="31">
        <f t="shared" ref="AI4:AI15" si="2">+AH4+AF4</f>
        <v>0.4</v>
      </c>
      <c r="AJ4" s="496" t="s">
        <v>200</v>
      </c>
      <c r="AK4" s="483" t="s">
        <v>201</v>
      </c>
      <c r="AL4" s="49" t="s">
        <v>1013</v>
      </c>
      <c r="AM4" s="483" t="s">
        <v>23</v>
      </c>
      <c r="AN4" s="528" t="s">
        <v>1014</v>
      </c>
      <c r="AO4" s="496" t="s">
        <v>24</v>
      </c>
      <c r="AP4" s="496" t="s">
        <v>48</v>
      </c>
      <c r="AQ4" s="496" t="s">
        <v>1015</v>
      </c>
      <c r="AR4" s="496" t="s">
        <v>206</v>
      </c>
      <c r="AS4" s="496" t="s">
        <v>1016</v>
      </c>
      <c r="AT4" s="496" t="s">
        <v>208</v>
      </c>
      <c r="AU4" s="496" t="e">
        <f>+AI4*AA4</f>
        <v>#VALUE!</v>
      </c>
      <c r="AV4" s="32" t="e">
        <f>+AA4-AU4</f>
        <v>#VALUE!</v>
      </c>
      <c r="AW4" s="807" t="e">
        <f>+IF(C4="Corrupción","Moderado",IF(AV7&lt;=25%,"Bajo",IF(AV7&lt;=50%,"Moderado",IF(AV7&lt;=75%,"Alto",IF(AV7&gt;75%,"Extremo","")))))</f>
        <v>#VALUE!</v>
      </c>
      <c r="AX4" s="723" t="s">
        <v>56</v>
      </c>
      <c r="AY4" s="161">
        <v>1</v>
      </c>
      <c r="AZ4" s="98"/>
      <c r="BA4" s="483" t="s">
        <v>1017</v>
      </c>
      <c r="BB4" s="36">
        <v>44927</v>
      </c>
      <c r="BC4" s="38">
        <v>45291</v>
      </c>
      <c r="BD4" s="35" t="s">
        <v>1018</v>
      </c>
      <c r="BE4" s="86">
        <v>44985</v>
      </c>
      <c r="BF4" s="87" t="s">
        <v>1019</v>
      </c>
      <c r="BG4" s="87"/>
      <c r="BH4" s="34">
        <v>45046</v>
      </c>
      <c r="BI4" s="87" t="str">
        <f>+BD4</f>
        <v xml:space="preserve">Cuadro de retención </v>
      </c>
      <c r="BJ4" s="87"/>
      <c r="BK4" s="34">
        <v>45107</v>
      </c>
      <c r="BL4" s="87" t="s">
        <v>1020</v>
      </c>
      <c r="BM4" s="277" t="s">
        <v>1021</v>
      </c>
      <c r="BN4" s="34">
        <v>45169</v>
      </c>
      <c r="BO4" s="102" t="s">
        <v>1022</v>
      </c>
      <c r="BP4" s="277" t="s">
        <v>1021</v>
      </c>
      <c r="BQ4" s="34">
        <v>45230</v>
      </c>
      <c r="BR4" s="102" t="s">
        <v>1023</v>
      </c>
      <c r="BS4" s="277" t="s">
        <v>1021</v>
      </c>
      <c r="BT4" s="34">
        <v>45291</v>
      </c>
      <c r="BU4" s="102"/>
      <c r="BV4" s="162"/>
    </row>
    <row r="5" spans="1:74" ht="138" x14ac:dyDescent="0.3">
      <c r="A5" s="702"/>
      <c r="B5" s="701"/>
      <c r="C5" s="701"/>
      <c r="D5" s="701"/>
      <c r="E5" s="701"/>
      <c r="F5" s="885"/>
      <c r="G5" s="724"/>
      <c r="H5" s="701"/>
      <c r="I5" s="733"/>
      <c r="J5" s="701"/>
      <c r="K5" s="701"/>
      <c r="L5" s="725"/>
      <c r="M5" s="701"/>
      <c r="N5" s="701"/>
      <c r="O5" s="701"/>
      <c r="P5" s="701"/>
      <c r="Q5" s="701"/>
      <c r="R5" s="701"/>
      <c r="S5" s="729"/>
      <c r="T5" s="729"/>
      <c r="U5" s="729"/>
      <c r="V5" s="731"/>
      <c r="W5" s="726"/>
      <c r="X5" s="730"/>
      <c r="Y5" s="726"/>
      <c r="Z5" s="727"/>
      <c r="AA5" s="726"/>
      <c r="AB5" s="736"/>
      <c r="AC5" s="49" t="s">
        <v>1024</v>
      </c>
      <c r="AD5" s="49" t="s">
        <v>1025</v>
      </c>
      <c r="AE5" s="49" t="s">
        <v>37</v>
      </c>
      <c r="AF5" s="31">
        <f t="shared" si="0"/>
        <v>0.15</v>
      </c>
      <c r="AG5" s="496" t="s">
        <v>199</v>
      </c>
      <c r="AH5" s="31">
        <f t="shared" si="1"/>
        <v>0.15</v>
      </c>
      <c r="AI5" s="31">
        <f t="shared" si="2"/>
        <v>0.3</v>
      </c>
      <c r="AJ5" s="496" t="s">
        <v>200</v>
      </c>
      <c r="AK5" s="483" t="s">
        <v>201</v>
      </c>
      <c r="AL5" s="49" t="s">
        <v>1026</v>
      </c>
      <c r="AM5" s="483" t="s">
        <v>23</v>
      </c>
      <c r="AN5" s="528" t="s">
        <v>1027</v>
      </c>
      <c r="AO5" s="496" t="s">
        <v>24</v>
      </c>
      <c r="AP5" s="496" t="s">
        <v>235</v>
      </c>
      <c r="AQ5" s="496" t="s">
        <v>1028</v>
      </c>
      <c r="AR5" s="496" t="s">
        <v>206</v>
      </c>
      <c r="AS5" s="496" t="s">
        <v>1029</v>
      </c>
      <c r="AT5" s="496" t="s">
        <v>208</v>
      </c>
      <c r="AU5" s="496" t="e">
        <f>+AV4*AI5</f>
        <v>#VALUE!</v>
      </c>
      <c r="AV5" s="32" t="e">
        <f>+AV4-AU5</f>
        <v>#VALUE!</v>
      </c>
      <c r="AW5" s="807"/>
      <c r="AX5" s="723"/>
      <c r="AY5" s="167">
        <v>2</v>
      </c>
      <c r="AZ5" s="29" t="s">
        <v>1030</v>
      </c>
      <c r="BA5" s="483" t="s">
        <v>1031</v>
      </c>
      <c r="BB5" s="36">
        <v>44927</v>
      </c>
      <c r="BC5" s="38">
        <v>45291</v>
      </c>
      <c r="BD5" s="35" t="s">
        <v>928</v>
      </c>
      <c r="BE5" s="86">
        <v>44985</v>
      </c>
      <c r="BF5" s="87" t="s">
        <v>1032</v>
      </c>
      <c r="BG5" s="87"/>
      <c r="BH5" s="34">
        <v>45046</v>
      </c>
      <c r="BI5" s="87" t="s">
        <v>1033</v>
      </c>
      <c r="BJ5" s="126" t="s">
        <v>1034</v>
      </c>
      <c r="BK5" s="34">
        <v>45107</v>
      </c>
      <c r="BL5" s="87" t="s">
        <v>1033</v>
      </c>
      <c r="BM5" s="126" t="s">
        <v>1034</v>
      </c>
      <c r="BN5" s="34">
        <v>45169</v>
      </c>
      <c r="BO5" s="102" t="s">
        <v>1035</v>
      </c>
      <c r="BP5" s="102" t="s">
        <v>287</v>
      </c>
      <c r="BQ5" s="34">
        <v>45230</v>
      </c>
      <c r="BR5" s="102" t="s">
        <v>1035</v>
      </c>
      <c r="BS5" s="102" t="s">
        <v>287</v>
      </c>
      <c r="BT5" s="34">
        <v>45291</v>
      </c>
      <c r="BU5" s="102"/>
      <c r="BV5" s="162"/>
    </row>
    <row r="6" spans="1:74" ht="151.80000000000001" x14ac:dyDescent="0.3">
      <c r="A6" s="702"/>
      <c r="B6" s="701"/>
      <c r="C6" s="701"/>
      <c r="D6" s="701"/>
      <c r="E6" s="701"/>
      <c r="F6" s="885"/>
      <c r="G6" s="724"/>
      <c r="H6" s="701"/>
      <c r="I6" s="733"/>
      <c r="J6" s="701"/>
      <c r="K6" s="701"/>
      <c r="L6" s="725"/>
      <c r="M6" s="701"/>
      <c r="N6" s="701"/>
      <c r="O6" s="701"/>
      <c r="P6" s="701"/>
      <c r="Q6" s="701"/>
      <c r="R6" s="701"/>
      <c r="S6" s="729"/>
      <c r="T6" s="729"/>
      <c r="U6" s="729"/>
      <c r="V6" s="731"/>
      <c r="W6" s="726"/>
      <c r="X6" s="730"/>
      <c r="Y6" s="726"/>
      <c r="Z6" s="727"/>
      <c r="AA6" s="726"/>
      <c r="AB6" s="736"/>
      <c r="AC6" s="49" t="s">
        <v>1036</v>
      </c>
      <c r="AD6" s="49" t="s">
        <v>1037</v>
      </c>
      <c r="AE6" s="49" t="s">
        <v>54</v>
      </c>
      <c r="AF6" s="31">
        <f t="shared" si="0"/>
        <v>0.25</v>
      </c>
      <c r="AG6" s="496" t="s">
        <v>199</v>
      </c>
      <c r="AH6" s="31">
        <f t="shared" si="1"/>
        <v>0.15</v>
      </c>
      <c r="AI6" s="31">
        <f t="shared" si="2"/>
        <v>0.4</v>
      </c>
      <c r="AJ6" s="496" t="s">
        <v>200</v>
      </c>
      <c r="AK6" s="483" t="s">
        <v>201</v>
      </c>
      <c r="AL6" s="40" t="s">
        <v>1038</v>
      </c>
      <c r="AM6" s="483" t="s">
        <v>23</v>
      </c>
      <c r="AN6" s="528" t="s">
        <v>1027</v>
      </c>
      <c r="AO6" s="496" t="s">
        <v>24</v>
      </c>
      <c r="AP6" s="496" t="s">
        <v>235</v>
      </c>
      <c r="AQ6" s="496" t="s">
        <v>1039</v>
      </c>
      <c r="AR6" s="496" t="s">
        <v>206</v>
      </c>
      <c r="AS6" s="496" t="s">
        <v>1016</v>
      </c>
      <c r="AT6" s="496" t="s">
        <v>208</v>
      </c>
      <c r="AU6" s="496" t="e">
        <f>+AV5*AI6</f>
        <v>#VALUE!</v>
      </c>
      <c r="AV6" s="32" t="e">
        <f>+AV5-AU6</f>
        <v>#VALUE!</v>
      </c>
      <c r="AW6" s="807"/>
      <c r="AX6" s="723"/>
      <c r="AY6" s="167">
        <v>3</v>
      </c>
      <c r="AZ6" s="29" t="s">
        <v>1040</v>
      </c>
      <c r="BA6" s="483" t="s">
        <v>143</v>
      </c>
      <c r="BB6" s="36">
        <v>44927</v>
      </c>
      <c r="BC6" s="38">
        <v>45291</v>
      </c>
      <c r="BD6" s="35" t="s">
        <v>1041</v>
      </c>
      <c r="BE6" s="86">
        <v>44985</v>
      </c>
      <c r="BF6" s="87" t="s">
        <v>1042</v>
      </c>
      <c r="BG6" s="87"/>
      <c r="BH6" s="34">
        <v>45046</v>
      </c>
      <c r="BI6" s="88" t="s">
        <v>1043</v>
      </c>
      <c r="BJ6" s="125" t="s">
        <v>1034</v>
      </c>
      <c r="BK6" s="34">
        <v>45107</v>
      </c>
      <c r="BL6" s="88" t="s">
        <v>1043</v>
      </c>
      <c r="BM6" s="125" t="s">
        <v>1034</v>
      </c>
      <c r="BN6" s="34">
        <v>45169</v>
      </c>
      <c r="BO6" s="88" t="s">
        <v>1044</v>
      </c>
      <c r="BP6" s="88" t="s">
        <v>1045</v>
      </c>
      <c r="BQ6" s="34">
        <v>45230</v>
      </c>
      <c r="BR6" s="88" t="s">
        <v>1046</v>
      </c>
      <c r="BS6" s="88" t="s">
        <v>287</v>
      </c>
      <c r="BT6" s="34">
        <v>45291</v>
      </c>
      <c r="BU6" s="88"/>
      <c r="BV6" s="162"/>
    </row>
    <row r="7" spans="1:74" ht="100.8" x14ac:dyDescent="0.3">
      <c r="A7" s="702"/>
      <c r="B7" s="701"/>
      <c r="C7" s="701"/>
      <c r="D7" s="701"/>
      <c r="E7" s="701"/>
      <c r="F7" s="885"/>
      <c r="G7" s="724"/>
      <c r="H7" s="701"/>
      <c r="I7" s="733"/>
      <c r="J7" s="701"/>
      <c r="K7" s="701"/>
      <c r="L7" s="725"/>
      <c r="M7" s="701"/>
      <c r="N7" s="701"/>
      <c r="O7" s="701"/>
      <c r="P7" s="701"/>
      <c r="Q7" s="701"/>
      <c r="R7" s="701"/>
      <c r="S7" s="729"/>
      <c r="T7" s="729"/>
      <c r="U7" s="729"/>
      <c r="V7" s="731"/>
      <c r="W7" s="726"/>
      <c r="X7" s="730"/>
      <c r="Y7" s="726"/>
      <c r="Z7" s="727"/>
      <c r="AA7" s="726"/>
      <c r="AB7" s="736"/>
      <c r="AC7" s="49" t="s">
        <v>1047</v>
      </c>
      <c r="AD7" s="40" t="s">
        <v>1048</v>
      </c>
      <c r="AE7" s="49" t="s">
        <v>37</v>
      </c>
      <c r="AF7" s="31">
        <f t="shared" si="0"/>
        <v>0.15</v>
      </c>
      <c r="AG7" s="496" t="s">
        <v>199</v>
      </c>
      <c r="AH7" s="31">
        <f t="shared" si="1"/>
        <v>0.15</v>
      </c>
      <c r="AI7" s="31">
        <f t="shared" si="2"/>
        <v>0.3</v>
      </c>
      <c r="AJ7" s="496" t="s">
        <v>200</v>
      </c>
      <c r="AK7" s="483" t="s">
        <v>201</v>
      </c>
      <c r="AL7" s="49" t="s">
        <v>1049</v>
      </c>
      <c r="AM7" s="483" t="s">
        <v>23</v>
      </c>
      <c r="AN7" s="528" t="s">
        <v>1050</v>
      </c>
      <c r="AO7" s="496" t="s">
        <v>24</v>
      </c>
      <c r="AP7" s="496" t="s">
        <v>48</v>
      </c>
      <c r="AQ7" s="496" t="s">
        <v>881</v>
      </c>
      <c r="AR7" s="496" t="s">
        <v>206</v>
      </c>
      <c r="AS7" s="496" t="s">
        <v>1051</v>
      </c>
      <c r="AT7" s="496" t="s">
        <v>208</v>
      </c>
      <c r="AU7" s="496" t="e">
        <f>+AV6*AI7</f>
        <v>#VALUE!</v>
      </c>
      <c r="AV7" s="32" t="e">
        <f>+AV6-AU7</f>
        <v>#VALUE!</v>
      </c>
      <c r="AW7" s="807"/>
      <c r="AX7" s="723"/>
      <c r="AY7" s="167">
        <v>4</v>
      </c>
      <c r="AZ7" s="97"/>
      <c r="BA7" s="483" t="s">
        <v>147</v>
      </c>
      <c r="BB7" s="36">
        <v>44927</v>
      </c>
      <c r="BC7" s="38">
        <v>45291</v>
      </c>
      <c r="BD7" s="487" t="s">
        <v>1052</v>
      </c>
      <c r="BE7" s="86">
        <v>44985</v>
      </c>
      <c r="BF7" s="87" t="s">
        <v>1053</v>
      </c>
      <c r="BG7" s="87"/>
      <c r="BH7" s="34">
        <v>45046</v>
      </c>
      <c r="BI7" s="87" t="str">
        <f>+BF7</f>
        <v>Se efectuaron revisiones semanales entre el auxiliar de loterías y el profesional de cartera en relación con los premios leidos.</v>
      </c>
      <c r="BJ7" s="87" t="s">
        <v>1054</v>
      </c>
      <c r="BK7" s="34">
        <v>45107</v>
      </c>
      <c r="BL7" s="87" t="s">
        <v>1053</v>
      </c>
      <c r="BM7" s="87" t="s">
        <v>1054</v>
      </c>
      <c r="BN7" s="34">
        <v>45169</v>
      </c>
      <c r="BO7" s="87" t="s">
        <v>1055</v>
      </c>
      <c r="BP7" s="87" t="s">
        <v>287</v>
      </c>
      <c r="BQ7" s="34">
        <v>45230</v>
      </c>
      <c r="BR7" s="87" t="s">
        <v>1056</v>
      </c>
      <c r="BS7" s="87" t="s">
        <v>287</v>
      </c>
      <c r="BT7" s="34">
        <v>45291</v>
      </c>
      <c r="BU7" s="87" t="s">
        <v>1056</v>
      </c>
      <c r="BV7" s="162" t="s">
        <v>287</v>
      </c>
    </row>
    <row r="8" spans="1:74" ht="110.4" customHeight="1" x14ac:dyDescent="0.3">
      <c r="A8" s="702" t="s">
        <v>191</v>
      </c>
      <c r="B8" s="701" t="s">
        <v>108</v>
      </c>
      <c r="C8" s="701" t="s">
        <v>89</v>
      </c>
      <c r="D8" s="701" t="s">
        <v>76</v>
      </c>
      <c r="E8" s="701" t="s">
        <v>93</v>
      </c>
      <c r="F8" s="733" t="s">
        <v>1057</v>
      </c>
      <c r="G8" s="724" t="s">
        <v>1058</v>
      </c>
      <c r="H8" s="701" t="s">
        <v>1059</v>
      </c>
      <c r="I8" s="733" t="s">
        <v>1060</v>
      </c>
      <c r="J8" s="701" t="s">
        <v>48</v>
      </c>
      <c r="K8" s="701">
        <v>52</v>
      </c>
      <c r="L8" s="725">
        <f>IF(J8="Diaria",+(K8/360),IF(J8="Semanal",+(K8/52),IF(J8="Mensual",+(K8/12),IF(J8="Bimestral",+(K8/6),IF(J8="Trimestral",+(K8/4),IF(J8="Semestral",+(K8/2),IF(J8="Anual",+(K8/1),"")))))))</f>
        <v>1</v>
      </c>
      <c r="M8" s="701" t="s">
        <v>29</v>
      </c>
      <c r="N8" s="701">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01" t="s">
        <v>46</v>
      </c>
      <c r="P8" s="701">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01" t="s">
        <v>70</v>
      </c>
      <c r="R8" s="70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9" t="s">
        <v>57</v>
      </c>
      <c r="T8" s="729" t="s">
        <v>58</v>
      </c>
      <c r="U8" s="729">
        <f>+MAX(N8,P8,R8)</f>
        <v>0.4</v>
      </c>
      <c r="V8" s="731" t="str">
        <f>IF(L8&lt;=20%,"Muy baja",IF(L8&lt;=40%,"Baja",IF(L8&lt;=60%,"Media",IF(L8&lt;=80%,"Alta",IF(L8&lt;=100%,"Muy alta",IF(L8&gt;=100%,"Muy alta",""))))))</f>
        <v>Muy alta</v>
      </c>
      <c r="W8" s="726" t="str">
        <f>+IFERROR(VLOOKUP(V8,[6]Fórmula!$F$1:$G$6,2,FALSE),"")</f>
        <v/>
      </c>
      <c r="X8" s="730" t="str">
        <f>IF(U8=20%,"Leve",IF(U8=40%,"Menor",IF(U8=60%,"Moderado",IF(U8=80%,"Mayor",IF(U8=100%,"Catastrófico","")))))</f>
        <v>Menor</v>
      </c>
      <c r="Y8" s="726" t="str">
        <f>+IFERROR(VLOOKUP(X8,[6]Fórmula!$H$1:$I$6,2,FALSE),"")</f>
        <v/>
      </c>
      <c r="Z8" s="727" t="str">
        <f>+IFERROR(VLOOKUP(V8&amp;X8,[6]Fórmula!$C$2:$D$26,2,FALSE),"")</f>
        <v/>
      </c>
      <c r="AA8" s="726" t="str">
        <f>IF(Z8="Bajo",25%,IF(Z8="Moderado",50%,IF(Z8="Alto",75%,IF(Z8="Extremo",100%,""))))</f>
        <v/>
      </c>
      <c r="AB8" s="736" t="s">
        <v>1061</v>
      </c>
      <c r="AC8" s="49" t="s">
        <v>1062</v>
      </c>
      <c r="AD8" s="49" t="s">
        <v>1063</v>
      </c>
      <c r="AE8" s="49" t="s">
        <v>37</v>
      </c>
      <c r="AF8" s="31">
        <f t="shared" si="0"/>
        <v>0.15</v>
      </c>
      <c r="AG8" s="496" t="s">
        <v>199</v>
      </c>
      <c r="AH8" s="31">
        <f t="shared" si="1"/>
        <v>0.15</v>
      </c>
      <c r="AI8" s="31">
        <f t="shared" si="2"/>
        <v>0.3</v>
      </c>
      <c r="AJ8" s="496" t="s">
        <v>200</v>
      </c>
      <c r="AK8" s="483" t="s">
        <v>201</v>
      </c>
      <c r="AL8" s="49" t="s">
        <v>1064</v>
      </c>
      <c r="AM8" s="483" t="s">
        <v>23</v>
      </c>
      <c r="AN8" s="496" t="s">
        <v>1027</v>
      </c>
      <c r="AO8" s="496" t="s">
        <v>24</v>
      </c>
      <c r="AP8" s="496" t="s">
        <v>235</v>
      </c>
      <c r="AQ8" s="496" t="s">
        <v>1028</v>
      </c>
      <c r="AR8" s="496" t="s">
        <v>206</v>
      </c>
      <c r="AS8" s="496" t="s">
        <v>1065</v>
      </c>
      <c r="AT8" s="496" t="s">
        <v>208</v>
      </c>
      <c r="AU8" s="496" t="e">
        <f>+AA8*AI8</f>
        <v>#VALUE!</v>
      </c>
      <c r="AV8" s="32" t="e">
        <f>+AA8-AU8</f>
        <v>#VALUE!</v>
      </c>
      <c r="AW8" s="722" t="e">
        <f>+IF(C8="Corrupción","Moderado",IF(AV9&lt;=25%,"Bajo",IF(AV9&lt;=50%,"Moderado",IF(AV9&lt;=75%,"Alto",IF(AV9&gt;75%,"Extremo","")))))</f>
        <v>#VALUE!</v>
      </c>
      <c r="AX8" s="723" t="s">
        <v>56</v>
      </c>
      <c r="AY8" s="161">
        <v>1</v>
      </c>
      <c r="AZ8" s="70" t="s">
        <v>1066</v>
      </c>
      <c r="BA8" s="483" t="s">
        <v>136</v>
      </c>
      <c r="BB8" s="36">
        <v>44927</v>
      </c>
      <c r="BC8" s="38">
        <v>45291</v>
      </c>
      <c r="BD8" s="35" t="str">
        <f>+AQ8</f>
        <v>Base de datos del aplicativo
Registro de cargue en el aplicativo</v>
      </c>
      <c r="BE8" s="86">
        <v>44985</v>
      </c>
      <c r="BF8" s="87" t="s">
        <v>1067</v>
      </c>
      <c r="BG8" s="87"/>
      <c r="BH8" s="34">
        <v>45046</v>
      </c>
      <c r="BI8" s="87" t="str">
        <f>+BF8</f>
        <v>Diariamente se recibieron de la tesorería los reportes de los bancos, las mismas fueron registradas en el aplicativo.</v>
      </c>
      <c r="BJ8" s="126" t="s">
        <v>1068</v>
      </c>
      <c r="BK8" s="34">
        <v>45107</v>
      </c>
      <c r="BL8" s="87" t="s">
        <v>1069</v>
      </c>
      <c r="BM8" s="126" t="s">
        <v>1068</v>
      </c>
      <c r="BN8" s="34">
        <v>45169</v>
      </c>
      <c r="BO8" s="87" t="s">
        <v>1070</v>
      </c>
      <c r="BP8" s="277" t="s">
        <v>1021</v>
      </c>
      <c r="BQ8" s="34">
        <v>45230</v>
      </c>
      <c r="BR8" s="87" t="s">
        <v>1071</v>
      </c>
      <c r="BS8" s="94"/>
      <c r="BT8" s="34">
        <v>45291</v>
      </c>
      <c r="BU8" s="87" t="s">
        <v>1071</v>
      </c>
      <c r="BV8" s="162"/>
    </row>
    <row r="9" spans="1:74" ht="111.6" customHeight="1" x14ac:dyDescent="0.3">
      <c r="A9" s="702"/>
      <c r="B9" s="701"/>
      <c r="C9" s="701"/>
      <c r="D9" s="701"/>
      <c r="E9" s="701"/>
      <c r="F9" s="733"/>
      <c r="G9" s="724"/>
      <c r="H9" s="701"/>
      <c r="I9" s="733"/>
      <c r="J9" s="701"/>
      <c r="K9" s="701"/>
      <c r="L9" s="725"/>
      <c r="M9" s="701"/>
      <c r="N9" s="701"/>
      <c r="O9" s="701"/>
      <c r="P9" s="701"/>
      <c r="Q9" s="701"/>
      <c r="R9" s="701"/>
      <c r="S9" s="729"/>
      <c r="T9" s="729"/>
      <c r="U9" s="729"/>
      <c r="V9" s="731"/>
      <c r="W9" s="726"/>
      <c r="X9" s="730"/>
      <c r="Y9" s="726"/>
      <c r="Z9" s="727"/>
      <c r="AA9" s="726"/>
      <c r="AB9" s="736"/>
      <c r="AC9" s="49" t="s">
        <v>1072</v>
      </c>
      <c r="AD9" s="49" t="s">
        <v>1073</v>
      </c>
      <c r="AE9" s="49" t="s">
        <v>37</v>
      </c>
      <c r="AF9" s="31">
        <f t="shared" si="0"/>
        <v>0.15</v>
      </c>
      <c r="AG9" s="496" t="s">
        <v>199</v>
      </c>
      <c r="AH9" s="31">
        <f t="shared" si="1"/>
        <v>0.15</v>
      </c>
      <c r="AI9" s="31">
        <f t="shared" si="2"/>
        <v>0.3</v>
      </c>
      <c r="AJ9" s="496" t="s">
        <v>200</v>
      </c>
      <c r="AK9" s="483" t="s">
        <v>201</v>
      </c>
      <c r="AL9" s="49" t="s">
        <v>1074</v>
      </c>
      <c r="AM9" s="483" t="s">
        <v>23</v>
      </c>
      <c r="AN9" s="496" t="s">
        <v>1075</v>
      </c>
      <c r="AO9" s="496" t="s">
        <v>24</v>
      </c>
      <c r="AP9" s="496" t="s">
        <v>1076</v>
      </c>
      <c r="AQ9" s="496" t="s">
        <v>1077</v>
      </c>
      <c r="AR9" s="496" t="s">
        <v>206</v>
      </c>
      <c r="AS9" s="496" t="s">
        <v>1078</v>
      </c>
      <c r="AT9" s="496" t="s">
        <v>208</v>
      </c>
      <c r="AU9" s="496" t="e">
        <f>+AV8*AI9</f>
        <v>#VALUE!</v>
      </c>
      <c r="AV9" s="32" t="e">
        <f>+AV8-AU9</f>
        <v>#VALUE!</v>
      </c>
      <c r="AW9" s="722"/>
      <c r="AX9" s="723"/>
      <c r="AY9" s="167">
        <v>2</v>
      </c>
      <c r="AZ9" s="35" t="s">
        <v>1079</v>
      </c>
      <c r="BA9" s="483" t="s">
        <v>136</v>
      </c>
      <c r="BB9" s="36">
        <v>44927</v>
      </c>
      <c r="BC9" s="38">
        <v>45291</v>
      </c>
      <c r="BD9" s="35" t="s">
        <v>1080</v>
      </c>
      <c r="BE9" s="86">
        <v>44985</v>
      </c>
      <c r="BF9" s="87" t="str">
        <f>+BF7</f>
        <v>Se efectuaron revisiones semanales entre el auxiliar de loterías y el profesional de cartera en relación con los premios leidos.</v>
      </c>
      <c r="BG9" s="87"/>
      <c r="BH9" s="34">
        <v>45046</v>
      </c>
      <c r="BI9" s="87" t="str">
        <f>+BI7</f>
        <v>Se efectuaron revisiones semanales entre el auxiliar de loterías y el profesional de cartera en relación con los premios leidos.</v>
      </c>
      <c r="BJ9" s="87"/>
      <c r="BK9" s="34">
        <v>45107</v>
      </c>
      <c r="BL9" s="102" t="s">
        <v>1081</v>
      </c>
      <c r="BM9" s="277" t="s">
        <v>1021</v>
      </c>
      <c r="BN9" s="34">
        <v>45169</v>
      </c>
      <c r="BO9" s="102" t="s">
        <v>1082</v>
      </c>
      <c r="BP9" s="34" t="s">
        <v>287</v>
      </c>
      <c r="BQ9" s="34">
        <v>45230</v>
      </c>
      <c r="BR9" s="102" t="s">
        <v>1082</v>
      </c>
      <c r="BS9" s="34" t="s">
        <v>287</v>
      </c>
      <c r="BT9" s="34">
        <v>45291</v>
      </c>
      <c r="BU9" s="102" t="s">
        <v>1082</v>
      </c>
      <c r="BV9" s="162"/>
    </row>
    <row r="10" spans="1:74" ht="144" x14ac:dyDescent="0.3">
      <c r="A10" s="702" t="s">
        <v>191</v>
      </c>
      <c r="B10" s="701" t="s">
        <v>108</v>
      </c>
      <c r="C10" s="701" t="s">
        <v>89</v>
      </c>
      <c r="D10" s="701" t="s">
        <v>12</v>
      </c>
      <c r="E10" s="701" t="s">
        <v>93</v>
      </c>
      <c r="F10" s="733" t="s">
        <v>1083</v>
      </c>
      <c r="G10" s="701" t="s">
        <v>1084</v>
      </c>
      <c r="H10" s="701" t="s">
        <v>1085</v>
      </c>
      <c r="I10" s="733" t="s">
        <v>1086</v>
      </c>
      <c r="J10" s="701" t="s">
        <v>32</v>
      </c>
      <c r="K10" s="701">
        <v>0</v>
      </c>
      <c r="L10" s="725">
        <f>IF(J10="Diaria",+(K10/360),IF(J10="Mensual",+(K10/12),IF(J10="Bimestral",+(K10/6),IF(J10="Trimestral",+(K10/4),IF(J10="Semestral",+(K10/2),IF(J10="Anual",+(K10/1),""))))))</f>
        <v>0</v>
      </c>
      <c r="M10" s="701" t="s">
        <v>45</v>
      </c>
      <c r="N10" s="701">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701" t="s">
        <v>46</v>
      </c>
      <c r="P10" s="701">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01" t="s">
        <v>70</v>
      </c>
      <c r="R10" s="701">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29" t="s">
        <v>57</v>
      </c>
      <c r="T10" s="729" t="s">
        <v>43</v>
      </c>
      <c r="U10" s="729">
        <f>+MAX(N10,P10,R10)</f>
        <v>0.4</v>
      </c>
      <c r="V10" s="730" t="str">
        <f>IF(L10&lt;=20%,"Muy baja",IF(L10&lt;=40%,"Baja",IF(L10&lt;=60%,"Media",IF(L10&lt;=80%,"Alta",IF(L10&lt;=100%,"Muy alta",IF(L10&gt;=100%,"Muy alta",""))))))</f>
        <v>Muy baja</v>
      </c>
      <c r="W10" s="726" t="str">
        <f>+IFERROR(VLOOKUP(V10,[6]Fórmula!$F$1:$G$6,2,FALSE),"")</f>
        <v/>
      </c>
      <c r="X10" s="730" t="str">
        <f>IF(U10=20%,"Leve",IF(U10=40%,"Menor",IF(U10=60%,"Moderado",IF(U10=80%,"Mayor",IF(U10=100%,"Catastrófico","")))))</f>
        <v>Menor</v>
      </c>
      <c r="Y10" s="726" t="str">
        <f>+IFERROR(VLOOKUP(X10,[6]Fórmula!$H$1:$I$6,2,FALSE),"")</f>
        <v/>
      </c>
      <c r="Z10" s="807" t="str">
        <f>+IFERROR(VLOOKUP(V10&amp;X10,[6]Fórmula!$C$2:$D$26,2,FALSE),"")</f>
        <v/>
      </c>
      <c r="AA10" s="726" t="str">
        <f>IF(Z10="Bajo",25%,IF(Z10="Moderado",50%,IF(Z10="Alto",75%,IF(Z10="Extremo",100%,""))))</f>
        <v/>
      </c>
      <c r="AB10" s="736" t="s">
        <v>1087</v>
      </c>
      <c r="AC10" s="49" t="s">
        <v>1088</v>
      </c>
      <c r="AD10" s="49" t="s">
        <v>1089</v>
      </c>
      <c r="AE10" s="49" t="s">
        <v>54</v>
      </c>
      <c r="AF10" s="31">
        <f t="shared" si="0"/>
        <v>0.25</v>
      </c>
      <c r="AG10" s="496" t="s">
        <v>199</v>
      </c>
      <c r="AH10" s="31">
        <f t="shared" si="1"/>
        <v>0.15</v>
      </c>
      <c r="AI10" s="31">
        <f t="shared" si="2"/>
        <v>0.4</v>
      </c>
      <c r="AJ10" s="496" t="s">
        <v>200</v>
      </c>
      <c r="AK10" s="483" t="s">
        <v>191</v>
      </c>
      <c r="AL10" s="39" t="s">
        <v>1090</v>
      </c>
      <c r="AM10" s="483" t="s">
        <v>23</v>
      </c>
      <c r="AN10" s="496" t="s">
        <v>1091</v>
      </c>
      <c r="AO10" s="496" t="s">
        <v>24</v>
      </c>
      <c r="AP10" s="496" t="s">
        <v>1092</v>
      </c>
      <c r="AQ10" s="496" t="s">
        <v>279</v>
      </c>
      <c r="AR10" s="496" t="s">
        <v>206</v>
      </c>
      <c r="AS10" s="496" t="s">
        <v>1093</v>
      </c>
      <c r="AT10" s="496" t="s">
        <v>208</v>
      </c>
      <c r="AU10" s="496" t="e">
        <f>+AI10*AA10</f>
        <v>#VALUE!</v>
      </c>
      <c r="AV10" s="32" t="e">
        <f>+AA10-AU10</f>
        <v>#VALUE!</v>
      </c>
      <c r="AW10" s="807" t="e">
        <f>+IF(C10="Corrupción","Moderado",IF(AV12&lt;=25%,"Bajo",IF(AV12&lt;=50%,"Moderado",IF(AV12&lt;=75%,"Alto",IF(AV12&gt;75%,"Extremo","")))))</f>
        <v>#VALUE!</v>
      </c>
      <c r="AX10" s="723" t="s">
        <v>56</v>
      </c>
      <c r="AY10" s="161">
        <v>1</v>
      </c>
      <c r="AZ10" s="40" t="s">
        <v>1094</v>
      </c>
      <c r="BA10" s="483" t="str">
        <f>+AS10</f>
        <v>Responsable asignado de la Unidad Financiera y Contable.</v>
      </c>
      <c r="BB10" s="38">
        <v>44927</v>
      </c>
      <c r="BC10" s="38">
        <v>45291</v>
      </c>
      <c r="BD10" s="35" t="str">
        <f>+AQ10</f>
        <v>Conciliación realizada</v>
      </c>
      <c r="BE10" s="86">
        <v>44985</v>
      </c>
      <c r="BF10" s="87" t="s">
        <v>1095</v>
      </c>
      <c r="BG10" s="87"/>
      <c r="BH10" s="34">
        <v>45046</v>
      </c>
      <c r="BI10" s="87" t="s">
        <v>1096</v>
      </c>
      <c r="BJ10" s="126" t="s">
        <v>1097</v>
      </c>
      <c r="BK10" s="34">
        <v>45107</v>
      </c>
      <c r="BL10" s="102" t="s">
        <v>1098</v>
      </c>
      <c r="BM10" s="277" t="s">
        <v>1021</v>
      </c>
      <c r="BN10" s="34">
        <v>45169</v>
      </c>
      <c r="BO10" s="102" t="s">
        <v>1099</v>
      </c>
      <c r="BP10" s="277" t="s">
        <v>1021</v>
      </c>
      <c r="BQ10" s="34">
        <v>45230</v>
      </c>
      <c r="BR10" s="102" t="s">
        <v>1099</v>
      </c>
      <c r="BS10" s="277" t="s">
        <v>1021</v>
      </c>
      <c r="BT10" s="34">
        <v>45291</v>
      </c>
      <c r="BU10" s="102" t="s">
        <v>1100</v>
      </c>
      <c r="BV10" s="277" t="s">
        <v>1021</v>
      </c>
    </row>
    <row r="11" spans="1:74" ht="151.80000000000001" x14ac:dyDescent="0.3">
      <c r="A11" s="702"/>
      <c r="B11" s="701"/>
      <c r="C11" s="701"/>
      <c r="D11" s="701"/>
      <c r="E11" s="701"/>
      <c r="F11" s="733"/>
      <c r="G11" s="701"/>
      <c r="H11" s="701"/>
      <c r="I11" s="733"/>
      <c r="J11" s="701"/>
      <c r="K11" s="701"/>
      <c r="L11" s="725"/>
      <c r="M11" s="701"/>
      <c r="N11" s="701"/>
      <c r="O11" s="701"/>
      <c r="P11" s="701"/>
      <c r="Q11" s="701"/>
      <c r="R11" s="701"/>
      <c r="S11" s="729"/>
      <c r="T11" s="729"/>
      <c r="U11" s="729"/>
      <c r="V11" s="730"/>
      <c r="W11" s="726"/>
      <c r="X11" s="730"/>
      <c r="Y11" s="726"/>
      <c r="Z11" s="807"/>
      <c r="AA11" s="726"/>
      <c r="AB11" s="736"/>
      <c r="AC11" s="49" t="s">
        <v>1101</v>
      </c>
      <c r="AD11" s="49" t="s">
        <v>1102</v>
      </c>
      <c r="AE11" s="49" t="s">
        <v>37</v>
      </c>
      <c r="AF11" s="31">
        <f t="shared" si="0"/>
        <v>0.15</v>
      </c>
      <c r="AG11" s="496" t="s">
        <v>199</v>
      </c>
      <c r="AH11" s="31">
        <f t="shared" si="1"/>
        <v>0.15</v>
      </c>
      <c r="AI11" s="31">
        <f t="shared" si="2"/>
        <v>0.3</v>
      </c>
      <c r="AJ11" s="496" t="s">
        <v>200</v>
      </c>
      <c r="AK11" s="483" t="s">
        <v>201</v>
      </c>
      <c r="AL11" s="39" t="s">
        <v>1103</v>
      </c>
      <c r="AM11" s="483" t="s">
        <v>23</v>
      </c>
      <c r="AN11" s="60" t="s">
        <v>1104</v>
      </c>
      <c r="AO11" s="496" t="s">
        <v>24</v>
      </c>
      <c r="AP11" s="496" t="s">
        <v>1105</v>
      </c>
      <c r="AQ11" s="496" t="s">
        <v>1106</v>
      </c>
      <c r="AR11" s="496" t="s">
        <v>206</v>
      </c>
      <c r="AS11" s="496" t="s">
        <v>259</v>
      </c>
      <c r="AT11" s="496" t="s">
        <v>208</v>
      </c>
      <c r="AU11" s="496" t="e">
        <f>+AV10*AI11</f>
        <v>#VALUE!</v>
      </c>
      <c r="AV11" s="32" t="e">
        <f>+AV10-AU11</f>
        <v>#VALUE!</v>
      </c>
      <c r="AW11" s="807"/>
      <c r="AX11" s="723"/>
      <c r="AY11" s="167">
        <v>2</v>
      </c>
      <c r="AZ11" s="29" t="s">
        <v>1107</v>
      </c>
      <c r="BA11" s="483" t="str">
        <f>+AS11</f>
        <v>Profesional de Cartera</v>
      </c>
      <c r="BB11" s="38">
        <v>44927</v>
      </c>
      <c r="BC11" s="38">
        <v>45291</v>
      </c>
      <c r="BD11" s="35" t="str">
        <f>+AQ11</f>
        <v>Retención de billetería
Despacho  de billetería</v>
      </c>
      <c r="BE11" s="86">
        <v>44985</v>
      </c>
      <c r="BF11" s="87" t="s">
        <v>1108</v>
      </c>
      <c r="BG11" s="87"/>
      <c r="BH11" s="34">
        <v>45046</v>
      </c>
      <c r="BI11" s="87" t="s">
        <v>1109</v>
      </c>
      <c r="BJ11" s="126" t="s">
        <v>1110</v>
      </c>
      <c r="BK11" s="34">
        <v>45107</v>
      </c>
      <c r="BL11" s="87" t="s">
        <v>1111</v>
      </c>
      <c r="BM11" s="277" t="s">
        <v>1021</v>
      </c>
      <c r="BN11" s="34">
        <v>45169</v>
      </c>
      <c r="BO11" s="87" t="s">
        <v>1112</v>
      </c>
      <c r="BP11" s="277" t="s">
        <v>1021</v>
      </c>
      <c r="BQ11" s="34">
        <v>45230</v>
      </c>
      <c r="BR11" s="87" t="s">
        <v>1112</v>
      </c>
      <c r="BS11" s="277" t="s">
        <v>1021</v>
      </c>
      <c r="BT11" s="34">
        <v>45291</v>
      </c>
      <c r="BU11" s="87" t="s">
        <v>1112</v>
      </c>
      <c r="BV11" s="277" t="s">
        <v>1021</v>
      </c>
    </row>
    <row r="12" spans="1:74" ht="136.19999999999999" customHeight="1" x14ac:dyDescent="0.3">
      <c r="A12" s="702"/>
      <c r="B12" s="701"/>
      <c r="C12" s="701"/>
      <c r="D12" s="701"/>
      <c r="E12" s="701"/>
      <c r="F12" s="733"/>
      <c r="G12" s="701"/>
      <c r="H12" s="701"/>
      <c r="I12" s="733"/>
      <c r="J12" s="701"/>
      <c r="K12" s="701"/>
      <c r="L12" s="725"/>
      <c r="M12" s="701"/>
      <c r="N12" s="701"/>
      <c r="O12" s="701"/>
      <c r="P12" s="701"/>
      <c r="Q12" s="701"/>
      <c r="R12" s="701"/>
      <c r="S12" s="729"/>
      <c r="T12" s="729"/>
      <c r="U12" s="729"/>
      <c r="V12" s="730"/>
      <c r="W12" s="726"/>
      <c r="X12" s="730"/>
      <c r="Y12" s="726"/>
      <c r="Z12" s="807"/>
      <c r="AA12" s="726"/>
      <c r="AB12" s="736"/>
      <c r="AC12" s="49" t="s">
        <v>1113</v>
      </c>
      <c r="AD12" s="49" t="s">
        <v>1114</v>
      </c>
      <c r="AE12" s="49" t="s">
        <v>54</v>
      </c>
      <c r="AF12" s="31">
        <f t="shared" si="0"/>
        <v>0.25</v>
      </c>
      <c r="AG12" s="496" t="s">
        <v>199</v>
      </c>
      <c r="AH12" s="31">
        <f t="shared" si="1"/>
        <v>0.15</v>
      </c>
      <c r="AI12" s="31">
        <f t="shared" si="2"/>
        <v>0.4</v>
      </c>
      <c r="AJ12" s="496" t="s">
        <v>200</v>
      </c>
      <c r="AK12" s="483" t="s">
        <v>191</v>
      </c>
      <c r="AL12" s="39" t="s">
        <v>1115</v>
      </c>
      <c r="AM12" s="483" t="s">
        <v>23</v>
      </c>
      <c r="AN12" s="123" t="s">
        <v>1116</v>
      </c>
      <c r="AO12" s="496" t="s">
        <v>24</v>
      </c>
      <c r="AP12" s="496" t="s">
        <v>410</v>
      </c>
      <c r="AQ12" s="528" t="s">
        <v>1117</v>
      </c>
      <c r="AR12" s="496" t="s">
        <v>206</v>
      </c>
      <c r="AS12" s="496" t="s">
        <v>1118</v>
      </c>
      <c r="AT12" s="496" t="s">
        <v>208</v>
      </c>
      <c r="AU12" s="496" t="e">
        <f>+AV11*AI12</f>
        <v>#VALUE!</v>
      </c>
      <c r="AV12" s="32" t="e">
        <f>+AV11-AU12</f>
        <v>#VALUE!</v>
      </c>
      <c r="AW12" s="807"/>
      <c r="AX12" s="723"/>
      <c r="AY12" s="167">
        <v>3</v>
      </c>
      <c r="AZ12" s="29" t="s">
        <v>1119</v>
      </c>
      <c r="BA12" s="483" t="s">
        <v>1120</v>
      </c>
      <c r="BB12" s="38">
        <v>44927</v>
      </c>
      <c r="BC12" s="38">
        <v>45291</v>
      </c>
      <c r="BD12" s="35" t="s">
        <v>1121</v>
      </c>
      <c r="BE12" s="86">
        <v>44985</v>
      </c>
      <c r="BF12" s="87" t="s">
        <v>1122</v>
      </c>
      <c r="BG12" s="87"/>
      <c r="BH12" s="34">
        <v>45046</v>
      </c>
      <c r="BI12" s="87"/>
      <c r="BJ12" s="126" t="s">
        <v>1123</v>
      </c>
      <c r="BK12" s="34">
        <v>45107</v>
      </c>
      <c r="BL12" s="87" t="s">
        <v>1124</v>
      </c>
      <c r="BM12" s="277" t="s">
        <v>1021</v>
      </c>
      <c r="BN12" s="34">
        <v>45169</v>
      </c>
      <c r="BO12" s="87" t="s">
        <v>1125</v>
      </c>
      <c r="BP12" s="277" t="s">
        <v>1021</v>
      </c>
      <c r="BQ12" s="34">
        <v>45230</v>
      </c>
      <c r="BR12" s="87" t="s">
        <v>1125</v>
      </c>
      <c r="BS12" s="277" t="s">
        <v>1021</v>
      </c>
      <c r="BT12" s="34">
        <v>45291</v>
      </c>
      <c r="BU12" s="87"/>
      <c r="BV12" s="162"/>
    </row>
    <row r="13" spans="1:74" ht="105.75" customHeight="1" x14ac:dyDescent="0.3">
      <c r="A13" s="702" t="s">
        <v>191</v>
      </c>
      <c r="B13" s="701" t="s">
        <v>108</v>
      </c>
      <c r="C13" s="701" t="s">
        <v>89</v>
      </c>
      <c r="D13" s="701" t="s">
        <v>33</v>
      </c>
      <c r="E13" s="701" t="s">
        <v>93</v>
      </c>
      <c r="F13" s="733" t="s">
        <v>1126</v>
      </c>
      <c r="G13" s="701" t="s">
        <v>1127</v>
      </c>
      <c r="H13" s="701" t="s">
        <v>1128</v>
      </c>
      <c r="I13" s="733" t="s">
        <v>1129</v>
      </c>
      <c r="J13" s="701" t="s">
        <v>96</v>
      </c>
      <c r="K13" s="701">
        <v>0.5</v>
      </c>
      <c r="L13" s="725">
        <f>IF(J13="Diaria",+(K13/360),IF(J13="Mensual",+(K13/12),IF(J13="Bimestral",+(K13/6),IF(J13="Trimestral",+(K13/4),IF(J13="Semestral",+(K13/2),IF(J13="Anual",+(K13/1),""))))))</f>
        <v>0.5</v>
      </c>
      <c r="M13" s="701" t="s">
        <v>45</v>
      </c>
      <c r="N13" s="70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701" t="s">
        <v>70</v>
      </c>
      <c r="P13" s="70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701" t="s">
        <v>70</v>
      </c>
      <c r="R13" s="70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29" t="s">
        <v>70</v>
      </c>
      <c r="T13" s="729" t="s">
        <v>70</v>
      </c>
      <c r="U13" s="729">
        <f>+MAX(N13,P13,R13)</f>
        <v>0.4</v>
      </c>
      <c r="V13" s="732" t="str">
        <f>IF(L13&lt;=20%,"Muy baja",IF(L13&lt;=40%,"Baja",IF(L13&lt;=60%,"Media",IF(L13&lt;=80%,"Alta",IF(L13&lt;=100%,"Muy alta",IF(L13&gt;=100%,"Muy alta",""))))))</f>
        <v>Media</v>
      </c>
      <c r="W13" s="726" t="str">
        <f>+IFERROR(VLOOKUP(V13,[6]Fórmula!$F$1:$G$6,2,FALSE),"")</f>
        <v/>
      </c>
      <c r="X13" s="730" t="str">
        <f>IF(U13=20%,"Leve",IF(U13=40%,"Menor",IF(U13=60%,"Moderado",IF(U13=80%,"Mayor",IF(U13=100%,"Catastrófico","")))))</f>
        <v>Menor</v>
      </c>
      <c r="Y13" s="726" t="str">
        <f>+IFERROR(VLOOKUP(X13,[6]Fórmula!$H$1:$I$6,2,FALSE),"")</f>
        <v/>
      </c>
      <c r="Z13" s="722" t="str">
        <f>+IFERROR(VLOOKUP(V13&amp;X13,[6]Fórmula!$C$2:$D$26,2,FALSE),"")</f>
        <v/>
      </c>
      <c r="AA13" s="726" t="str">
        <f>IF(Z13="Bajo",25%,IF(Z13="Moderado",50%,IF(Z13="Alto",75%,IF(Z13="Extremo",100%,""))))</f>
        <v/>
      </c>
      <c r="AB13" s="736" t="s">
        <v>1130</v>
      </c>
      <c r="AC13" s="49" t="s">
        <v>1131</v>
      </c>
      <c r="AD13" s="49" t="s">
        <v>1132</v>
      </c>
      <c r="AE13" s="49" t="s">
        <v>54</v>
      </c>
      <c r="AF13" s="31">
        <f t="shared" si="0"/>
        <v>0.25</v>
      </c>
      <c r="AG13" s="496" t="s">
        <v>199</v>
      </c>
      <c r="AH13" s="31">
        <f t="shared" si="1"/>
        <v>0.15</v>
      </c>
      <c r="AI13" s="31">
        <f t="shared" si="2"/>
        <v>0.4</v>
      </c>
      <c r="AJ13" s="496" t="s">
        <v>200</v>
      </c>
      <c r="AK13" s="483" t="s">
        <v>201</v>
      </c>
      <c r="AL13" s="39" t="s">
        <v>1133</v>
      </c>
      <c r="AM13" s="483" t="s">
        <v>23</v>
      </c>
      <c r="AN13" s="496" t="s">
        <v>1134</v>
      </c>
      <c r="AO13" s="496" t="s">
        <v>40</v>
      </c>
      <c r="AP13" s="496" t="s">
        <v>1135</v>
      </c>
      <c r="AQ13" s="496" t="s">
        <v>1136</v>
      </c>
      <c r="AR13" s="496" t="s">
        <v>206</v>
      </c>
      <c r="AS13" s="496" t="s">
        <v>1137</v>
      </c>
      <c r="AT13" s="496" t="s">
        <v>208</v>
      </c>
      <c r="AU13" s="496" t="e">
        <f>+AA13*AI13</f>
        <v>#VALUE!</v>
      </c>
      <c r="AV13" s="32" t="e">
        <f>+AA13-AU13</f>
        <v>#VALUE!</v>
      </c>
      <c r="AW13" s="807" t="e">
        <f>+IF(C13="Corrupción","Moderado",IF(AV14&lt;=25%,"Bajo",IF(AV14&lt;=50%,"Moderado",IF(AV14&lt;=75%,"Alto",IF(AV14&gt;75%,"Extremo","")))))</f>
        <v>#VALUE!</v>
      </c>
      <c r="AX13" s="723" t="s">
        <v>56</v>
      </c>
      <c r="AY13" s="161">
        <v>1</v>
      </c>
      <c r="AZ13" s="29" t="s">
        <v>1138</v>
      </c>
      <c r="BA13" s="483" t="s">
        <v>1139</v>
      </c>
      <c r="BB13" s="36">
        <v>44927</v>
      </c>
      <c r="BC13" s="36">
        <v>45291</v>
      </c>
      <c r="BD13" s="496" t="s">
        <v>1140</v>
      </c>
      <c r="BE13" s="86">
        <v>44985</v>
      </c>
      <c r="BF13" s="87" t="s">
        <v>1141</v>
      </c>
      <c r="BG13" s="87"/>
      <c r="BH13" s="34">
        <v>45046</v>
      </c>
      <c r="BI13" s="87" t="s">
        <v>1142</v>
      </c>
      <c r="BJ13" s="126" t="s">
        <v>1143</v>
      </c>
      <c r="BK13" s="34">
        <v>45107</v>
      </c>
      <c r="BL13" s="87" t="s">
        <v>1144</v>
      </c>
      <c r="BM13" s="277" t="s">
        <v>1021</v>
      </c>
      <c r="BN13" s="34">
        <v>45169</v>
      </c>
      <c r="BO13" s="87" t="s">
        <v>1145</v>
      </c>
      <c r="BP13" s="277" t="s">
        <v>1021</v>
      </c>
      <c r="BQ13" s="34">
        <v>45230</v>
      </c>
      <c r="BR13" s="87" t="s">
        <v>1145</v>
      </c>
      <c r="BS13" s="277" t="s">
        <v>1021</v>
      </c>
      <c r="BT13" s="34">
        <v>45291</v>
      </c>
      <c r="BU13" s="87"/>
      <c r="BV13" s="162"/>
    </row>
    <row r="14" spans="1:74" ht="88.2" customHeight="1" x14ac:dyDescent="0.3">
      <c r="A14" s="702"/>
      <c r="B14" s="701"/>
      <c r="C14" s="701"/>
      <c r="D14" s="701"/>
      <c r="E14" s="701"/>
      <c r="F14" s="733"/>
      <c r="G14" s="701"/>
      <c r="H14" s="701"/>
      <c r="I14" s="733"/>
      <c r="J14" s="701"/>
      <c r="K14" s="701"/>
      <c r="L14" s="725"/>
      <c r="M14" s="701"/>
      <c r="N14" s="701"/>
      <c r="O14" s="701"/>
      <c r="P14" s="701"/>
      <c r="Q14" s="701"/>
      <c r="R14" s="701"/>
      <c r="S14" s="729"/>
      <c r="T14" s="729"/>
      <c r="U14" s="729"/>
      <c r="V14" s="732"/>
      <c r="W14" s="726"/>
      <c r="X14" s="730"/>
      <c r="Y14" s="726"/>
      <c r="Z14" s="722"/>
      <c r="AA14" s="726"/>
      <c r="AB14" s="736"/>
      <c r="AC14" s="49" t="s">
        <v>1146</v>
      </c>
      <c r="AD14" s="49" t="s">
        <v>1147</v>
      </c>
      <c r="AE14" s="49" t="s">
        <v>54</v>
      </c>
      <c r="AF14" s="31">
        <f t="shared" si="0"/>
        <v>0.25</v>
      </c>
      <c r="AG14" s="496" t="s">
        <v>199</v>
      </c>
      <c r="AH14" s="31">
        <f t="shared" si="1"/>
        <v>0.15</v>
      </c>
      <c r="AI14" s="31">
        <f t="shared" si="2"/>
        <v>0.4</v>
      </c>
      <c r="AJ14" s="496" t="s">
        <v>200</v>
      </c>
      <c r="AK14" s="483" t="s">
        <v>201</v>
      </c>
      <c r="AL14" s="39" t="s">
        <v>1148</v>
      </c>
      <c r="AM14" s="483" t="s">
        <v>39</v>
      </c>
      <c r="AN14" s="496"/>
      <c r="AO14" s="496" t="s">
        <v>40</v>
      </c>
      <c r="AP14" s="496" t="s">
        <v>1149</v>
      </c>
      <c r="AQ14" s="496" t="s">
        <v>1150</v>
      </c>
      <c r="AR14" s="496" t="s">
        <v>206</v>
      </c>
      <c r="AS14" s="496" t="s">
        <v>1151</v>
      </c>
      <c r="AT14" s="496" t="s">
        <v>208</v>
      </c>
      <c r="AU14" s="496" t="e">
        <f>+AV13*AI14</f>
        <v>#VALUE!</v>
      </c>
      <c r="AV14" s="32" t="e">
        <f>+AV13-AU14</f>
        <v>#VALUE!</v>
      </c>
      <c r="AW14" s="807"/>
      <c r="AX14" s="723"/>
      <c r="AY14" s="167">
        <v>2</v>
      </c>
      <c r="AZ14" s="29" t="s">
        <v>1152</v>
      </c>
      <c r="BA14" s="483" t="s">
        <v>1139</v>
      </c>
      <c r="BB14" s="36">
        <v>44927</v>
      </c>
      <c r="BC14" s="36">
        <v>45291</v>
      </c>
      <c r="BD14" s="483" t="s">
        <v>1153</v>
      </c>
      <c r="BE14" s="86">
        <v>44985</v>
      </c>
      <c r="BF14" s="87" t="s">
        <v>1154</v>
      </c>
      <c r="BG14" s="87"/>
      <c r="BH14" s="34">
        <v>45046</v>
      </c>
      <c r="BI14" s="87" t="s">
        <v>1154</v>
      </c>
      <c r="BJ14" s="87" t="s">
        <v>1155</v>
      </c>
      <c r="BK14" s="34">
        <v>45107</v>
      </c>
      <c r="BL14" s="87" t="s">
        <v>1156</v>
      </c>
      <c r="BM14" s="277" t="s">
        <v>1021</v>
      </c>
      <c r="BN14" s="34">
        <v>45169</v>
      </c>
      <c r="BO14" s="87" t="s">
        <v>1157</v>
      </c>
      <c r="BP14" s="277" t="s">
        <v>1021</v>
      </c>
      <c r="BQ14" s="34">
        <v>45230</v>
      </c>
      <c r="BR14" s="87" t="s">
        <v>1157</v>
      </c>
      <c r="BS14" s="277" t="s">
        <v>1021</v>
      </c>
      <c r="BT14" s="34">
        <v>45291</v>
      </c>
      <c r="BU14" s="87"/>
      <c r="BV14" s="162"/>
    </row>
    <row r="15" spans="1:74" ht="170.4" customHeight="1" thickBot="1" x14ac:dyDescent="0.35">
      <c r="A15" s="512" t="s">
        <v>201</v>
      </c>
      <c r="B15" s="473" t="s">
        <v>108</v>
      </c>
      <c r="C15" s="473" t="s">
        <v>55</v>
      </c>
      <c r="D15" s="473" t="s">
        <v>76</v>
      </c>
      <c r="E15" s="473" t="s">
        <v>77</v>
      </c>
      <c r="F15" s="513" t="s">
        <v>272</v>
      </c>
      <c r="G15" s="473" t="s">
        <v>273</v>
      </c>
      <c r="H15" s="473" t="s">
        <v>1158</v>
      </c>
      <c r="I15" s="513" t="s">
        <v>275</v>
      </c>
      <c r="J15" s="473" t="s">
        <v>32</v>
      </c>
      <c r="K15" s="473">
        <v>0</v>
      </c>
      <c r="L15" s="476">
        <f>IF(J15="Diaria",+(K15/360),IF(J15="Mensual",+(K15/12),IF(J15="Bimestral",+(K15/6),IF(J15="Trimestral",+(K15/4),IF(J15="Semestral",+(K15/2),IF(J15="Anual",+(K15/1),""))))))</f>
        <v>0</v>
      </c>
      <c r="M15" s="473" t="s">
        <v>29</v>
      </c>
      <c r="N15" s="47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73" t="s">
        <v>46</v>
      </c>
      <c r="P15" s="473">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473" t="s">
        <v>70</v>
      </c>
      <c r="R15" s="473">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69" t="s">
        <v>69</v>
      </c>
      <c r="T15" s="469" t="s">
        <v>58</v>
      </c>
      <c r="U15" s="469">
        <f>+MAX(N15,P15,R15)</f>
        <v>0.4</v>
      </c>
      <c r="V15" s="511" t="str">
        <f>IF(L15&lt;=20%,"Muy baja",IF(L15&lt;=40%,"Baja",IF(L15&lt;=60%,"Media",IF(L15&lt;=80%,"Alta",IF(L15&lt;=100%,"Muy alta",IF(L15&gt;=100%,"Muy alta",""))))))</f>
        <v>Muy baja</v>
      </c>
      <c r="W15" s="462" t="str">
        <f>+IFERROR(VLOOKUP(V15,[6]Fórmula!$F$1:$G$6,2,FALSE),"")</f>
        <v/>
      </c>
      <c r="X15" s="471" t="s">
        <v>53</v>
      </c>
      <c r="Y15" s="462" t="str">
        <f>+IFERROR(VLOOKUP(X15,[6]Fórmula!$H$1:$I$6,2,FALSE),"")</f>
        <v/>
      </c>
      <c r="Z15" s="466" t="s">
        <v>53</v>
      </c>
      <c r="AA15" s="462">
        <f>IF(Z15="Bajo",25%,IF(Z15="Moderado",50%,IF(Z15="Alto",75%,IF(Z15="Extremo",100%,""))))</f>
        <v>0.5</v>
      </c>
      <c r="AB15" s="508" t="s">
        <v>276</v>
      </c>
      <c r="AC15" s="28" t="s">
        <v>277</v>
      </c>
      <c r="AD15" s="207"/>
      <c r="AE15" s="28" t="s">
        <v>54</v>
      </c>
      <c r="AF15" s="37">
        <f t="shared" si="0"/>
        <v>0.25</v>
      </c>
      <c r="AG15" s="513" t="s">
        <v>199</v>
      </c>
      <c r="AH15" s="37">
        <f t="shared" si="1"/>
        <v>0.15</v>
      </c>
      <c r="AI15" s="37">
        <f t="shared" si="2"/>
        <v>0.4</v>
      </c>
      <c r="AJ15" s="513" t="s">
        <v>200</v>
      </c>
      <c r="AK15" s="473" t="s">
        <v>201</v>
      </c>
      <c r="AL15" s="42" t="s">
        <v>278</v>
      </c>
      <c r="AM15" s="473" t="s">
        <v>39</v>
      </c>
      <c r="AN15" s="513"/>
      <c r="AO15" s="513" t="s">
        <v>24</v>
      </c>
      <c r="AP15" s="513" t="s">
        <v>63</v>
      </c>
      <c r="AQ15" s="513" t="s">
        <v>279</v>
      </c>
      <c r="AR15" s="513" t="s">
        <v>206</v>
      </c>
      <c r="AS15" s="513" t="s">
        <v>280</v>
      </c>
      <c r="AT15" s="513" t="s">
        <v>208</v>
      </c>
      <c r="AU15" s="513">
        <f>+AA15*AI15</f>
        <v>0.2</v>
      </c>
      <c r="AV15" s="584">
        <f>+AA15-AU15</f>
        <v>0.3</v>
      </c>
      <c r="AW15" s="466" t="str">
        <f>+IF(C15="Corrupción","Moderado",IF(AV15&lt;=25%,"Bajo",IF(AV15&lt;=50%,"Moderado",IF(AV15&lt;=75%,"Alto",IF(AV15&gt;75%,"Extremo","")))))</f>
        <v>Moderado</v>
      </c>
      <c r="AX15" s="510" t="s">
        <v>56</v>
      </c>
      <c r="AY15" s="163">
        <v>1</v>
      </c>
      <c r="AZ15" s="581" t="s">
        <v>281</v>
      </c>
      <c r="BA15" s="105" t="s">
        <v>259</v>
      </c>
      <c r="BB15" s="14">
        <v>45241</v>
      </c>
      <c r="BC15" s="14">
        <v>45291</v>
      </c>
      <c r="BD15" s="513" t="s">
        <v>282</v>
      </c>
      <c r="BE15" s="132">
        <v>44985</v>
      </c>
      <c r="BF15" s="133" t="s">
        <v>1159</v>
      </c>
      <c r="BG15" s="133"/>
      <c r="BH15" s="134">
        <v>45046</v>
      </c>
      <c r="BI15" s="133" t="s">
        <v>284</v>
      </c>
      <c r="BJ15" s="174" t="s">
        <v>285</v>
      </c>
      <c r="BK15" s="134">
        <v>45107</v>
      </c>
      <c r="BL15" s="133" t="s">
        <v>1160</v>
      </c>
      <c r="BM15" s="133" t="s">
        <v>287</v>
      </c>
      <c r="BN15" s="134">
        <v>45169</v>
      </c>
      <c r="BO15" s="133" t="s">
        <v>1161</v>
      </c>
      <c r="BP15" s="277" t="s">
        <v>287</v>
      </c>
      <c r="BQ15" s="134">
        <v>45230</v>
      </c>
      <c r="BR15" s="133" t="s">
        <v>1161</v>
      </c>
      <c r="BS15" s="277" t="s">
        <v>287</v>
      </c>
      <c r="BT15" s="134">
        <v>45291</v>
      </c>
      <c r="BU15" s="133"/>
      <c r="BV15" s="164"/>
    </row>
  </sheetData>
  <sheetProtection formatCells="0" formatColumns="0" formatRows="0"/>
  <autoFilter ref="A3:XFC15" xr:uid="{00000000-0001-0000-0800-000000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143">
    <mergeCell ref="AY2:AZ3"/>
    <mergeCell ref="A1:T2"/>
    <mergeCell ref="Z4:Z7"/>
    <mergeCell ref="Y4:Y7"/>
    <mergeCell ref="X4:X7"/>
    <mergeCell ref="P8:P9"/>
    <mergeCell ref="Q8:Q9"/>
    <mergeCell ref="R8:R9"/>
    <mergeCell ref="S8:S9"/>
    <mergeCell ref="T8:T9"/>
    <mergeCell ref="V4:V7"/>
    <mergeCell ref="W4:W7"/>
    <mergeCell ref="S4:S7"/>
    <mergeCell ref="N4:N7"/>
    <mergeCell ref="O4:O7"/>
    <mergeCell ref="P4:P7"/>
    <mergeCell ref="Q4:Q7"/>
    <mergeCell ref="R4:R7"/>
    <mergeCell ref="U4:U7"/>
    <mergeCell ref="W8:W9"/>
    <mergeCell ref="AR3:AS3"/>
    <mergeCell ref="AJ2:AT2"/>
    <mergeCell ref="I4:I7"/>
    <mergeCell ref="AE2:AH2"/>
    <mergeCell ref="BE2:BV2"/>
    <mergeCell ref="AC1:AT1"/>
    <mergeCell ref="AV1:AX1"/>
    <mergeCell ref="BC2:BC3"/>
    <mergeCell ref="N8:N9"/>
    <mergeCell ref="O8:O9"/>
    <mergeCell ref="U8:U9"/>
    <mergeCell ref="AW8:AW9"/>
    <mergeCell ref="X8:X9"/>
    <mergeCell ref="V8:V9"/>
    <mergeCell ref="T4:T7"/>
    <mergeCell ref="AA4:AA7"/>
    <mergeCell ref="AB4:AB7"/>
    <mergeCell ref="AX4:AX7"/>
    <mergeCell ref="AW4:AW7"/>
    <mergeCell ref="BD2:BD3"/>
    <mergeCell ref="BA2:BA3"/>
    <mergeCell ref="BB2:BB3"/>
    <mergeCell ref="U1:AB2"/>
    <mergeCell ref="AY1:BV1"/>
    <mergeCell ref="AU2:AW3"/>
    <mergeCell ref="AX2:AX3"/>
    <mergeCell ref="AC2:AC3"/>
    <mergeCell ref="AD2:AD3"/>
    <mergeCell ref="AI2:AI3"/>
    <mergeCell ref="G3:H3"/>
    <mergeCell ref="AK3:AL3"/>
    <mergeCell ref="AM3:AN3"/>
    <mergeCell ref="AO3:AP3"/>
    <mergeCell ref="F13:F14"/>
    <mergeCell ref="A8:A9"/>
    <mergeCell ref="B8:B9"/>
    <mergeCell ref="C8:C9"/>
    <mergeCell ref="D8:D9"/>
    <mergeCell ref="M4:M7"/>
    <mergeCell ref="E8:E9"/>
    <mergeCell ref="F8:F9"/>
    <mergeCell ref="G8:G9"/>
    <mergeCell ref="J4:J7"/>
    <mergeCell ref="K4:K7"/>
    <mergeCell ref="L4:L7"/>
    <mergeCell ref="J8:J9"/>
    <mergeCell ref="K8:K9"/>
    <mergeCell ref="L8:L9"/>
    <mergeCell ref="M8:M9"/>
    <mergeCell ref="A4:A7"/>
    <mergeCell ref="B4:B7"/>
    <mergeCell ref="C4:C7"/>
    <mergeCell ref="D4:D7"/>
    <mergeCell ref="E4:E7"/>
    <mergeCell ref="F4:F7"/>
    <mergeCell ref="G4:G7"/>
    <mergeCell ref="H4:H7"/>
    <mergeCell ref="H8:H9"/>
    <mergeCell ref="I8:I9"/>
    <mergeCell ref="L10:L12"/>
    <mergeCell ref="J13:J14"/>
    <mergeCell ref="K13:K14"/>
    <mergeCell ref="J10:J12"/>
    <mergeCell ref="K10:K12"/>
    <mergeCell ref="L13:L14"/>
    <mergeCell ref="A10:A12"/>
    <mergeCell ref="B10:B12"/>
    <mergeCell ref="C10:C12"/>
    <mergeCell ref="D10:D12"/>
    <mergeCell ref="E10:E12"/>
    <mergeCell ref="G13:G14"/>
    <mergeCell ref="H13:H14"/>
    <mergeCell ref="I13:I14"/>
    <mergeCell ref="F10:F12"/>
    <mergeCell ref="G10:G12"/>
    <mergeCell ref="H10:H12"/>
    <mergeCell ref="A13:A14"/>
    <mergeCell ref="B13:B14"/>
    <mergeCell ref="C13:C14"/>
    <mergeCell ref="D13:D14"/>
    <mergeCell ref="E13:E14"/>
    <mergeCell ref="X13:X14"/>
    <mergeCell ref="Y13:Y14"/>
    <mergeCell ref="Z13:Z14"/>
    <mergeCell ref="AA13:AA14"/>
    <mergeCell ref="V13:V14"/>
    <mergeCell ref="W13:W14"/>
    <mergeCell ref="S13:S14"/>
    <mergeCell ref="T13:T14"/>
    <mergeCell ref="R13:R14"/>
    <mergeCell ref="T10:T12"/>
    <mergeCell ref="U10:U12"/>
    <mergeCell ref="M10:M12"/>
    <mergeCell ref="N10:N12"/>
    <mergeCell ref="O10:O12"/>
    <mergeCell ref="P10:P12"/>
    <mergeCell ref="Q10:Q12"/>
    <mergeCell ref="R10:R12"/>
    <mergeCell ref="S10:S12"/>
    <mergeCell ref="AX10:AX12"/>
    <mergeCell ref="I10:I12"/>
    <mergeCell ref="V10:V12"/>
    <mergeCell ref="W10:W12"/>
    <mergeCell ref="X10:X12"/>
    <mergeCell ref="Y10:Y12"/>
    <mergeCell ref="AX8:AX9"/>
    <mergeCell ref="AX13:AX14"/>
    <mergeCell ref="AW13:AW14"/>
    <mergeCell ref="AW10:AW12"/>
    <mergeCell ref="AB8:AB9"/>
    <mergeCell ref="Y8:Y9"/>
    <mergeCell ref="Z8:Z9"/>
    <mergeCell ref="AA8:AA9"/>
    <mergeCell ref="AB10:AB12"/>
    <mergeCell ref="AB13:AB14"/>
    <mergeCell ref="Z10:Z12"/>
    <mergeCell ref="AA10:AA12"/>
    <mergeCell ref="U13:U14"/>
    <mergeCell ref="M13:M14"/>
    <mergeCell ref="N13:N14"/>
    <mergeCell ref="O13:O14"/>
    <mergeCell ref="P13:P14"/>
    <mergeCell ref="Q13:Q14"/>
  </mergeCells>
  <conditionalFormatting sqref="AC4">
    <cfRule type="containsText" dxfId="940" priority="19" operator="containsText" text="BAJA">
      <formula>NOT(ISERROR(SEARCH("BAJA",AC4)))</formula>
    </cfRule>
    <cfRule type="containsText" dxfId="939" priority="20" operator="containsText" text="MEDIA">
      <formula>NOT(ISERROR(SEARCH("MEDIA",AC4)))</formula>
    </cfRule>
    <cfRule type="containsText" dxfId="938" priority="21" operator="containsText" text="ALTA">
      <formula>NOT(ISERROR(SEARCH("ALTA",AC4)))</formula>
    </cfRule>
  </conditionalFormatting>
  <conditionalFormatting sqref="AC12">
    <cfRule type="containsText" dxfId="937" priority="4" operator="containsText" text="BAJA">
      <formula>NOT(ISERROR(SEARCH("BAJA",AC12)))</formula>
    </cfRule>
    <cfRule type="containsText" dxfId="936" priority="5" operator="containsText" text="MEDIA">
      <formula>NOT(ISERROR(SEARCH("MEDIA",AC12)))</formula>
    </cfRule>
    <cfRule type="containsText" dxfId="935" priority="6" operator="containsText" text="ALTA">
      <formula>NOT(ISERROR(SEARCH("ALTA",AC12)))</formula>
    </cfRule>
  </conditionalFormatting>
  <conditionalFormatting sqref="AC11:AD11">
    <cfRule type="containsText" dxfId="934" priority="10" operator="containsText" text="BAJA">
      <formula>NOT(ISERROR(SEARCH("BAJA",AC11)))</formula>
    </cfRule>
    <cfRule type="containsText" dxfId="933" priority="11" operator="containsText" text="MEDIA">
      <formula>NOT(ISERROR(SEARCH("MEDIA",AC11)))</formula>
    </cfRule>
    <cfRule type="containsText" dxfId="932" priority="12" operator="containsText" text="ALTA">
      <formula>NOT(ISERROR(SEARCH("ALTA",AC11)))</formula>
    </cfRule>
  </conditionalFormatting>
  <conditionalFormatting sqref="AC13:AD13">
    <cfRule type="containsText" dxfId="931" priority="7" operator="containsText" text="BAJA">
      <formula>NOT(ISERROR(SEARCH("BAJA",AC13)))</formula>
    </cfRule>
    <cfRule type="containsText" dxfId="930" priority="8" operator="containsText" text="MEDIA">
      <formula>NOT(ISERROR(SEARCH("MEDIA",AC13)))</formula>
    </cfRule>
    <cfRule type="containsText" dxfId="929" priority="9" operator="containsText" text="ALTA">
      <formula>NOT(ISERROR(SEARCH("ALTA",AC13)))</formula>
    </cfRule>
  </conditionalFormatting>
  <conditionalFormatting sqref="AC15:AD15">
    <cfRule type="containsText" dxfId="928" priority="2" operator="containsText" text="MEDIA">
      <formula>NOT(ISERROR(SEARCH("MEDIA",AC15)))</formula>
    </cfRule>
    <cfRule type="containsText" dxfId="927" priority="3" operator="containsText" text="ALTA">
      <formula>NOT(ISERROR(SEARCH("ALTA",AC15)))</formula>
    </cfRule>
    <cfRule type="containsText" dxfId="926" priority="1" operator="containsText" text="BAJA">
      <formula>NOT(ISERROR(SEARCH("BAJA",AC15)))</formula>
    </cfRule>
  </conditionalFormatting>
  <conditionalFormatting sqref="AD7">
    <cfRule type="containsText" dxfId="925" priority="16" operator="containsText" text="BAJA">
      <formula>NOT(ISERROR(SEARCH("BAJA",AD7)))</formula>
    </cfRule>
    <cfRule type="containsText" dxfId="924" priority="17" operator="containsText" text="MEDIA">
      <formula>NOT(ISERROR(SEARCH("MEDIA",AD7)))</formula>
    </cfRule>
    <cfRule type="containsText" dxfId="923" priority="18" operator="containsText" text="ALTA">
      <formula>NOT(ISERROR(SEARCH("ALTA",AD7)))</formula>
    </cfRule>
  </conditionalFormatting>
  <conditionalFormatting sqref="AD9">
    <cfRule type="containsText" dxfId="922" priority="13" operator="containsText" text="BAJA">
      <formula>NOT(ISERROR(SEARCH("BAJA",AD9)))</formula>
    </cfRule>
    <cfRule type="containsText" dxfId="921" priority="14" operator="containsText" text="MEDIA">
      <formula>NOT(ISERROR(SEARCH("MEDIA",AD9)))</formula>
    </cfRule>
    <cfRule type="containsText" dxfId="920" priority="15" operator="containsText" text="ALTA">
      <formula>NOT(ISERROR(SEARCH("ALTA",AD9)))</formula>
    </cfRule>
  </conditionalFormatting>
  <conditionalFormatting sqref="AJ4:AK14">
    <cfRule type="containsText" dxfId="919" priority="73" operator="containsText" text="BAJA">
      <formula>NOT(ISERROR(SEARCH("BAJA",AJ4)))</formula>
    </cfRule>
    <cfRule type="containsText" dxfId="918" priority="74" operator="containsText" text="MEDIA">
      <formula>NOT(ISERROR(SEARCH("MEDIA",AJ4)))</formula>
    </cfRule>
    <cfRule type="containsText" dxfId="917" priority="75" operator="containsText" text="ALTA">
      <formula>NOT(ISERROR(SEARCH("ALTA",AJ4)))</formula>
    </cfRule>
  </conditionalFormatting>
  <conditionalFormatting sqref="AJ15:AS15">
    <cfRule type="containsText" dxfId="916" priority="25" operator="containsText" text="BAJA">
      <formula>NOT(ISERROR(SEARCH("BAJA",AJ15)))</formula>
    </cfRule>
    <cfRule type="containsText" dxfId="915" priority="26" operator="containsText" text="MEDIA">
      <formula>NOT(ISERROR(SEARCH("MEDIA",AJ15)))</formula>
    </cfRule>
    <cfRule type="containsText" dxfId="914" priority="27" operator="containsText" text="ALTA">
      <formula>NOT(ISERROR(SEARCH("ALTA",AJ15)))</formula>
    </cfRule>
  </conditionalFormatting>
  <conditionalFormatting sqref="AL10:AL11">
    <cfRule type="containsText" dxfId="913" priority="108" operator="containsText" text="ALTA">
      <formula>NOT(ISERROR(SEARCH("ALTA",AL10)))</formula>
    </cfRule>
    <cfRule type="containsText" dxfId="912" priority="107" operator="containsText" text="MEDIA">
      <formula>NOT(ISERROR(SEARCH("MEDIA",AL10)))</formula>
    </cfRule>
    <cfRule type="containsText" dxfId="911" priority="106" operator="containsText" text="BAJA">
      <formula>NOT(ISERROR(SEARCH("BAJA",AL10)))</formula>
    </cfRule>
  </conditionalFormatting>
  <conditionalFormatting sqref="AL13">
    <cfRule type="containsText" dxfId="910" priority="56" operator="containsText" text="BAJA">
      <formula>NOT(ISERROR(SEARCH("BAJA",AL13)))</formula>
    </cfRule>
    <cfRule type="containsText" dxfId="909" priority="57" operator="containsText" text="MEDIA">
      <formula>NOT(ISERROR(SEARCH("MEDIA",AL13)))</formula>
    </cfRule>
    <cfRule type="containsText" dxfId="908" priority="58" operator="containsText" text="ALTA">
      <formula>NOT(ISERROR(SEARCH("ALTA",AL13)))</formula>
    </cfRule>
  </conditionalFormatting>
  <conditionalFormatting sqref="AN7">
    <cfRule type="containsText" dxfId="907" priority="186" operator="containsText" text="MEDIA">
      <formula>NOT(ISERROR(SEARCH("MEDIA",AN7)))</formula>
    </cfRule>
    <cfRule type="containsText" dxfId="906" priority="185" operator="containsText" text="BAJA">
      <formula>NOT(ISERROR(SEARCH("BAJA",AN7)))</formula>
    </cfRule>
    <cfRule type="containsText" dxfId="905" priority="187" operator="containsText" text="ALTA">
      <formula>NOT(ISERROR(SEARCH("ALTA",AN7)))</formula>
    </cfRule>
  </conditionalFormatting>
  <conditionalFormatting sqref="AN9:AS11">
    <cfRule type="containsText" dxfId="904" priority="96" operator="containsText" text="ALTA">
      <formula>NOT(ISERROR(SEARCH("ALTA",AN9)))</formula>
    </cfRule>
    <cfRule type="containsText" dxfId="903" priority="95" operator="containsText" text="MEDIA">
      <formula>NOT(ISERROR(SEARCH("MEDIA",AN9)))</formula>
    </cfRule>
    <cfRule type="containsText" dxfId="902" priority="94" operator="containsText" text="BAJA">
      <formula>NOT(ISERROR(SEARCH("BAJA",AN9)))</formula>
    </cfRule>
  </conditionalFormatting>
  <conditionalFormatting sqref="AP8:AP9">
    <cfRule type="containsText" dxfId="901" priority="149" operator="containsText" text="ALTA">
      <formula>NOT(ISERROR(SEARCH("ALTA",AP8)))</formula>
    </cfRule>
    <cfRule type="containsText" dxfId="900" priority="148" operator="containsText" text="MEDIA">
      <formula>NOT(ISERROR(SEARCH("MEDIA",AP8)))</formula>
    </cfRule>
    <cfRule type="containsText" dxfId="899" priority="147" operator="containsText" text="BAJA">
      <formula>NOT(ISERROR(SEARCH("BAJA",AP8)))</formula>
    </cfRule>
  </conditionalFormatting>
  <conditionalFormatting sqref="AP10:AS11">
    <cfRule type="containsText" dxfId="898" priority="85" operator="containsText" text="BAJA">
      <formula>NOT(ISERROR(SEARCH("BAJA",AP10)))</formula>
    </cfRule>
    <cfRule type="containsText" dxfId="897" priority="87" operator="containsText" text="ALTA">
      <formula>NOT(ISERROR(SEARCH("ALTA",AP10)))</formula>
    </cfRule>
    <cfRule type="containsText" dxfId="896" priority="86" operator="containsText" text="MEDIA">
      <formula>NOT(ISERROR(SEARCH("MEDIA",AP10)))</formula>
    </cfRule>
  </conditionalFormatting>
  <conditionalFormatting sqref="AQ10">
    <cfRule type="containsText" dxfId="895" priority="84" operator="containsText" text="ALTA">
      <formula>NOT(ISERROR(SEARCH("ALTA",AQ10)))</formula>
    </cfRule>
  </conditionalFormatting>
  <conditionalFormatting sqref="AQ11">
    <cfRule type="containsText" dxfId="894" priority="79" operator="containsText" text="BAJA">
      <formula>NOT(ISERROR(SEARCH("BAJA",AQ11)))</formula>
    </cfRule>
    <cfRule type="containsText" dxfId="893" priority="80" operator="containsText" text="MEDIA">
      <formula>NOT(ISERROR(SEARCH("MEDIA",AQ11)))</formula>
    </cfRule>
    <cfRule type="containsText" dxfId="892" priority="81" operator="containsText" text="ALTA">
      <formula>NOT(ISERROR(SEARCH("ALTA",AQ11)))</formula>
    </cfRule>
  </conditionalFormatting>
  <conditionalFormatting sqref="AQ13">
    <cfRule type="containsText" dxfId="891" priority="49" operator="containsText" text="ALTA">
      <formula>NOT(ISERROR(SEARCH("ALTA",AQ13)))</formula>
    </cfRule>
    <cfRule type="containsText" dxfId="890" priority="47" operator="containsText" text="BAJA">
      <formula>NOT(ISERROR(SEARCH("BAJA",AQ13)))</formula>
    </cfRule>
    <cfRule type="containsText" dxfId="889" priority="48" operator="containsText" text="MEDIA">
      <formula>NOT(ISERROR(SEARCH("MEDIA",AQ13)))</formula>
    </cfRule>
  </conditionalFormatting>
  <conditionalFormatting sqref="AQ15">
    <cfRule type="containsText" dxfId="888" priority="22" operator="containsText" text="BAJA">
      <formula>NOT(ISERROR(SEARCH("BAJA",AQ15)))</formula>
    </cfRule>
    <cfRule type="containsText" dxfId="887" priority="23" operator="containsText" text="MEDIA">
      <formula>NOT(ISERROR(SEARCH("MEDIA",AQ15)))</formula>
    </cfRule>
    <cfRule type="containsText" dxfId="886" priority="24" operator="containsText" text="ALTA">
      <formula>NOT(ISERROR(SEARCH("ALTA",AQ15)))</formula>
    </cfRule>
  </conditionalFormatting>
  <conditionalFormatting sqref="AQ10:AR10">
    <cfRule type="containsText" dxfId="885" priority="82" operator="containsText" text="BAJA">
      <formula>NOT(ISERROR(SEARCH("BAJA",AQ10)))</formula>
    </cfRule>
    <cfRule type="containsText" dxfId="884" priority="83" operator="containsText" text="MEDIA">
      <formula>NOT(ISERROR(SEARCH("MEDIA",AQ10)))</formula>
    </cfRule>
  </conditionalFormatting>
  <conditionalFormatting sqref="AR4:AS4">
    <cfRule type="containsText" dxfId="883" priority="184" operator="containsText" text="ALTA">
      <formula>NOT(ISERROR(SEARCH("ALTA",AR4)))</formula>
    </cfRule>
    <cfRule type="containsText" dxfId="882" priority="183" operator="containsText" text="MEDIA">
      <formula>NOT(ISERROR(SEARCH("MEDIA",AR4)))</formula>
    </cfRule>
    <cfRule type="containsText" dxfId="881" priority="182" operator="containsText" text="BAJA">
      <formula>NOT(ISERROR(SEARCH("BAJA",AR4)))</formula>
    </cfRule>
  </conditionalFormatting>
  <conditionalFormatting sqref="AR10:AZ10">
    <cfRule type="containsText" dxfId="880" priority="114" operator="containsText" text="ALTA">
      <formula>NOT(ISERROR(SEARCH("ALTA",AR10)))</formula>
    </cfRule>
  </conditionalFormatting>
  <conditionalFormatting sqref="AS5">
    <cfRule type="containsText" dxfId="879" priority="179" operator="containsText" text="BAJA">
      <formula>NOT(ISERROR(SEARCH("BAJA",AS5)))</formula>
    </cfRule>
    <cfRule type="containsText" dxfId="878" priority="180" operator="containsText" text="MEDIA">
      <formula>NOT(ISERROR(SEARCH("MEDIA",AS5)))</formula>
    </cfRule>
    <cfRule type="containsText" dxfId="877" priority="181" operator="containsText" text="ALTA">
      <formula>NOT(ISERROR(SEARCH("ALTA",AS5)))</formula>
    </cfRule>
  </conditionalFormatting>
  <conditionalFormatting sqref="AS7:AS8">
    <cfRule type="containsText" dxfId="876" priority="142" operator="containsText" text="MEDIA">
      <formula>NOT(ISERROR(SEARCH("MEDIA",AS7)))</formula>
    </cfRule>
    <cfRule type="containsText" dxfId="875" priority="141" operator="containsText" text="BAJA">
      <formula>NOT(ISERROR(SEARCH("BAJA",AS7)))</formula>
    </cfRule>
    <cfRule type="containsText" dxfId="874" priority="143" operator="containsText" text="ALTA">
      <formula>NOT(ISERROR(SEARCH("ALTA",AS7)))</formula>
    </cfRule>
  </conditionalFormatting>
  <conditionalFormatting sqref="AS12">
    <cfRule type="containsText" dxfId="873" priority="43" operator="containsText" text="ALTA">
      <formula>NOT(ISERROR(SEARCH("ALTA",AS12)))</formula>
    </cfRule>
    <cfRule type="containsText" dxfId="872" priority="42" operator="containsText" text="MEDIA">
      <formula>NOT(ISERROR(SEARCH("MEDIA",AS12)))</formula>
    </cfRule>
    <cfRule type="containsText" dxfId="871" priority="41" operator="containsText" text="BAJA">
      <formula>NOT(ISERROR(SEARCH("BAJA",AS12)))</formula>
    </cfRule>
  </conditionalFormatting>
  <conditionalFormatting sqref="AS12:AS14">
    <cfRule type="containsText" dxfId="870" priority="46" operator="containsText" text="ALTA">
      <formula>NOT(ISERROR(SEARCH("ALTA",AS12)))</formula>
    </cfRule>
    <cfRule type="containsText" dxfId="869" priority="45" operator="containsText" text="MEDIA">
      <formula>NOT(ISERROR(SEARCH("MEDIA",AS12)))</formula>
    </cfRule>
    <cfRule type="containsText" dxfId="868" priority="44" operator="containsText" text="BAJA">
      <formula>NOT(ISERROR(SEARCH("BAJA",AS12)))</formula>
    </cfRule>
  </conditionalFormatting>
  <conditionalFormatting sqref="AU4:AV8">
    <cfRule type="containsText" dxfId="867" priority="174" operator="containsText" text="MEDIA">
      <formula>NOT(ISERROR(SEARCH("MEDIA",AU4)))</formula>
    </cfRule>
    <cfRule type="containsText" dxfId="866" priority="173" operator="containsText" text="BAJA">
      <formula>NOT(ISERROR(SEARCH("BAJA",AU4)))</formula>
    </cfRule>
    <cfRule type="containsText" dxfId="865" priority="175" operator="containsText" text="ALTA">
      <formula>NOT(ISERROR(SEARCH("ALTA",AU4)))</formula>
    </cfRule>
  </conditionalFormatting>
  <conditionalFormatting sqref="AU8:AV8">
    <cfRule type="cellIs" dxfId="864" priority="165" operator="between">
      <formula>26%</formula>
      <formula>50%</formula>
    </cfRule>
    <cfRule type="cellIs" dxfId="863" priority="163" operator="greaterThan">
      <formula>75%</formula>
    </cfRule>
    <cfRule type="cellIs" dxfId="862" priority="166" operator="between">
      <formula>0%</formula>
      <formula>25%</formula>
    </cfRule>
    <cfRule type="cellIs" dxfId="861" priority="164" operator="between">
      <formula>51%</formula>
      <formula>75%</formula>
    </cfRule>
  </conditionalFormatting>
  <conditionalFormatting sqref="AU9:AV12">
    <cfRule type="containsText" dxfId="860" priority="119" operator="containsText" text="BAJA">
      <formula>NOT(ISERROR(SEARCH("BAJA",AU9)))</formula>
    </cfRule>
    <cfRule type="containsText" dxfId="859" priority="120" operator="containsText" text="MEDIA">
      <formula>NOT(ISERROR(SEARCH("MEDIA",AU9)))</formula>
    </cfRule>
    <cfRule type="containsText" dxfId="858" priority="121" operator="containsText" text="ALTA">
      <formula>NOT(ISERROR(SEARCH("ALTA",AU9)))</formula>
    </cfRule>
  </conditionalFormatting>
  <conditionalFormatting sqref="AU13:AV13">
    <cfRule type="cellIs" dxfId="857" priority="69" operator="between">
      <formula>0%</formula>
      <formula>25%</formula>
    </cfRule>
    <cfRule type="cellIs" dxfId="856" priority="67" operator="between">
      <formula>51%</formula>
      <formula>75%</formula>
    </cfRule>
    <cfRule type="cellIs" dxfId="855" priority="66" operator="greaterThan">
      <formula>75%</formula>
    </cfRule>
    <cfRule type="containsText" dxfId="854" priority="76" operator="containsText" text="BAJA">
      <formula>NOT(ISERROR(SEARCH("BAJA",AU13)))</formula>
    </cfRule>
    <cfRule type="containsText" dxfId="853" priority="77" operator="containsText" text="MEDIA">
      <formula>NOT(ISERROR(SEARCH("MEDIA",AU13)))</formula>
    </cfRule>
    <cfRule type="containsText" dxfId="852" priority="78" operator="containsText" text="ALTA">
      <formula>NOT(ISERROR(SEARCH("ALTA",AU13)))</formula>
    </cfRule>
    <cfRule type="cellIs" dxfId="851" priority="68" operator="between">
      <formula>26%</formula>
      <formula>50%</formula>
    </cfRule>
  </conditionalFormatting>
  <conditionalFormatting sqref="AU14:AV14">
    <cfRule type="containsText" dxfId="850" priority="64" operator="containsText" text="MEDIA">
      <formula>NOT(ISERROR(SEARCH("MEDIA",AU14)))</formula>
    </cfRule>
    <cfRule type="containsText" dxfId="849" priority="63" operator="containsText" text="BAJA">
      <formula>NOT(ISERROR(SEARCH("BAJA",AU14)))</formula>
    </cfRule>
    <cfRule type="containsText" dxfId="848" priority="65" operator="containsText" text="ALTA">
      <formula>NOT(ISERROR(SEARCH("ALTA",AU14)))</formula>
    </cfRule>
  </conditionalFormatting>
  <conditionalFormatting sqref="AU15:AV15">
    <cfRule type="cellIs" dxfId="847" priority="34" operator="between">
      <formula>0%</formula>
      <formula>25%</formula>
    </cfRule>
    <cfRule type="cellIs" dxfId="846" priority="31" operator="greaterThan">
      <formula>75%</formula>
    </cfRule>
    <cfRule type="containsText" dxfId="845" priority="40" operator="containsText" text="ALTA">
      <formula>NOT(ISERROR(SEARCH("ALTA",AU15)))</formula>
    </cfRule>
    <cfRule type="containsText" dxfId="844" priority="39" operator="containsText" text="MEDIA">
      <formula>NOT(ISERROR(SEARCH("MEDIA",AU15)))</formula>
    </cfRule>
    <cfRule type="containsText" dxfId="843" priority="38" operator="containsText" text="BAJA">
      <formula>NOT(ISERROR(SEARCH("BAJA",AU15)))</formula>
    </cfRule>
    <cfRule type="cellIs" dxfId="842" priority="33" operator="between">
      <formula>26%</formula>
      <formula>50%</formula>
    </cfRule>
    <cfRule type="cellIs" dxfId="841" priority="32" operator="between">
      <formula>51%</formula>
      <formula>75%</formula>
    </cfRule>
  </conditionalFormatting>
  <conditionalFormatting sqref="AV4:AV12">
    <cfRule type="cellIs" dxfId="840" priority="115" operator="greaterThan">
      <formula>75%</formula>
    </cfRule>
    <cfRule type="cellIs" dxfId="839" priority="118" operator="between">
      <formula>0%</formula>
      <formula>25%</formula>
    </cfRule>
    <cfRule type="cellIs" dxfId="838" priority="116" operator="between">
      <formula>51%</formula>
      <formula>75%</formula>
    </cfRule>
    <cfRule type="cellIs" dxfId="837" priority="117" operator="between">
      <formula>26%</formula>
      <formula>50%</formula>
    </cfRule>
  </conditionalFormatting>
  <conditionalFormatting sqref="AV14">
    <cfRule type="cellIs" dxfId="836" priority="60" operator="between">
      <formula>51%</formula>
      <formula>75%</formula>
    </cfRule>
    <cfRule type="cellIs" dxfId="835" priority="59" operator="greaterThan">
      <formula>75%</formula>
    </cfRule>
    <cfRule type="cellIs" dxfId="834" priority="61" operator="between">
      <formula>26%</formula>
      <formula>50%</formula>
    </cfRule>
    <cfRule type="cellIs" dxfId="833" priority="62" operator="between">
      <formula>0%</formula>
      <formula>25%</formula>
    </cfRule>
  </conditionalFormatting>
  <conditionalFormatting sqref="AZ10">
    <cfRule type="containsText" dxfId="832" priority="112" operator="containsText" text="BAJA">
      <formula>NOT(ISERROR(SEARCH("BAJA",AZ10)))</formula>
    </cfRule>
    <cfRule type="containsText" dxfId="831" priority="113" operator="containsText" text="MEDIA">
      <formula>NOT(ISERROR(SEARCH("MEDIA",AZ10)))</formula>
    </cfRule>
  </conditionalFormatting>
  <dataValidations count="5">
    <dataValidation type="list" allowBlank="1" showInputMessage="1" showErrorMessage="1" sqref="AG4:AG15" xr:uid="{00000000-0002-0000-0800-000004000000}">
      <formula1>"Manual,Automático"</formula1>
    </dataValidation>
    <dataValidation type="list" allowBlank="1" showInputMessage="1" showErrorMessage="1" sqref="AR4:AR15" xr:uid="{00000000-0002-0000-0800-000003000000}">
      <formula1>"Asignado,No Asignado"</formula1>
    </dataValidation>
    <dataValidation type="list" allowBlank="1" showInputMessage="1" showErrorMessage="1" sqref="AT4:AT15" xr:uid="{00000000-0002-0000-0800-000002000000}">
      <formula1>"Adecuado,Inadecuado"</formula1>
    </dataValidation>
    <dataValidation type="list" allowBlank="1" showInputMessage="1" showErrorMessage="1" sqref="AJ4:AJ15" xr:uid="{00000000-0002-0000-0800-000001000000}">
      <formula1>"Confiable,No confiable"</formula1>
    </dataValidation>
    <dataValidation type="list" allowBlank="1" showInputMessage="1" showErrorMessage="1" sqref="A4 A8:A10 A13:A15 AK4:AK15" xr:uid="{00000000-0002-0000-0800-000000000000}">
      <formula1>"SI,NO"</formula1>
    </dataValidation>
  </dataValidations>
  <hyperlinks>
    <hyperlink ref="AN12" r:id="rId1" xr:uid="{B99E0101-5101-4F2D-9FFA-E59CC385024C}"/>
    <hyperlink ref="BJ5" r:id="rId2" xr:uid="{8EE1EBA3-5A72-4D27-AA6A-61AABD56AB3D}"/>
    <hyperlink ref="BJ6" r:id="rId3" xr:uid="{87AD6981-7422-4BCB-8C83-9EDB137C160E}"/>
    <hyperlink ref="BJ11" r:id="rId4" xr:uid="{792C4B61-25FA-4D5D-B5E4-8B6DF11AD5DE}"/>
    <hyperlink ref="BJ12" r:id="rId5" xr:uid="{FD98AD33-488C-4707-8281-A7E5E30BF4EB}"/>
    <hyperlink ref="BJ13" r:id="rId6" xr:uid="{FB68EDBC-1738-4CBE-8AC1-081701F54A63}"/>
    <hyperlink ref="BJ15" r:id="rId7" xr:uid="{C6035D3A-0F2C-420D-BBD8-4436E06AC0A9}"/>
    <hyperlink ref="BJ8" r:id="rId8" xr:uid="{3604A17A-4B7B-48C2-857E-DDC020E54DC8}"/>
    <hyperlink ref="BJ10" r:id="rId9" xr:uid="{2D459789-6621-4B8C-A7CF-5C2F925AB9D7}"/>
    <hyperlink ref="BM5" r:id="rId10" xr:uid="{D1BE6174-CC1A-46A1-8936-8F1843F84A49}"/>
    <hyperlink ref="BM6" r:id="rId11" xr:uid="{195D81F6-86ED-4BB5-87A4-F641242AF88E}"/>
    <hyperlink ref="BM8" r:id="rId12" xr:uid="{FCD721C1-3008-4CA1-87D6-43C59CFB6C61}"/>
    <hyperlink ref="BM9" r:id="rId13" xr:uid="{761FC885-2259-40B2-A69F-887792D47A6B}"/>
    <hyperlink ref="BM4" r:id="rId14" xr:uid="{7F315A3B-B055-4D71-B36A-554DB260B59E}"/>
    <hyperlink ref="BP4" r:id="rId15" xr:uid="{0C941858-1551-438B-A323-A74B34AA45CC}"/>
    <hyperlink ref="BP8" r:id="rId16" xr:uid="{35E60E61-BCE4-45CC-9A5A-58E4F9E31B27}"/>
    <hyperlink ref="BM10" r:id="rId17" xr:uid="{9123E82D-5F1C-4CCF-8DAD-95257B4E717F}"/>
    <hyperlink ref="BM11" r:id="rId18" xr:uid="{0299B5A3-65C9-4CCB-A892-900B18E326D9}"/>
    <hyperlink ref="BP11" r:id="rId19" xr:uid="{667C90AB-05F9-49E9-8F00-BDC915CB2E08}"/>
    <hyperlink ref="BM12" r:id="rId20" xr:uid="{BFB03ACD-9688-4699-B4DA-CA146A1F0467}"/>
    <hyperlink ref="BP12" r:id="rId21" xr:uid="{D672B68D-3AAB-472E-AD0C-A98D502DC6DA}"/>
    <hyperlink ref="BM13" r:id="rId22" xr:uid="{CBE9C175-569C-43D1-A7A7-158CC8333194}"/>
    <hyperlink ref="BP13" r:id="rId23" xr:uid="{1F9FFD20-3D8B-4863-AA18-3C314BA24E86}"/>
    <hyperlink ref="BM14" r:id="rId24" xr:uid="{6B1D6673-6853-4DD9-B4EB-D4341EB04EDC}"/>
    <hyperlink ref="BP14" r:id="rId25" xr:uid="{E2417CDD-F35E-455B-9B92-B97A8999F05F}"/>
    <hyperlink ref="BS4" r:id="rId26" xr:uid="{8CB5C68D-C21E-4AD2-AD67-91F9451A49F9}"/>
    <hyperlink ref="BP10" r:id="rId27" xr:uid="{32A5F4E9-0D13-4EEB-A64E-4B5C514E8A71}"/>
    <hyperlink ref="BS11" r:id="rId28" xr:uid="{0E734104-2C22-4EA7-A8DB-DACB0ACD260D}"/>
    <hyperlink ref="BS12" r:id="rId29" xr:uid="{96DA0676-A3DE-460A-B4C3-7EC475FD12E2}"/>
    <hyperlink ref="BS13" r:id="rId30" xr:uid="{8EE9012F-0E82-4BDA-A3CA-748F1C454F2E}"/>
    <hyperlink ref="BS14" r:id="rId31" xr:uid="{CA2A786A-512F-42C5-AE06-151C91321FDA}"/>
    <hyperlink ref="BS10" r:id="rId32" xr:uid="{4781D970-F268-4020-8B4A-2C347005C185}"/>
    <hyperlink ref="BV10" r:id="rId33" xr:uid="{8554563B-45BF-496F-843F-0CEF2B91D6C1}"/>
    <hyperlink ref="BV11" r:id="rId34" xr:uid="{6E239644-131A-43C4-B499-37819A514314}"/>
  </hyperlinks>
  <pageMargins left="0.7" right="0.7" top="0.75" bottom="0.75" header="0.3" footer="0.3"/>
  <pageSetup paperSize="9" orientation="portrait"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BDAE8-54EB-4AB0-9108-205D8F836A2E}">
  <dimension ref="A1:BV8"/>
  <sheetViews>
    <sheetView topLeftCell="A6" zoomScale="70" zoomScaleNormal="70" workbookViewId="0">
      <selection activeCell="BF5" sqref="BF5"/>
    </sheetView>
  </sheetViews>
  <sheetFormatPr baseColWidth="10" defaultColWidth="11.44140625" defaultRowHeight="14.25" customHeight="1" x14ac:dyDescent="0.25"/>
  <cols>
    <col min="1" max="1" width="14.109375" style="318" customWidth="1"/>
    <col min="2" max="2" width="16" style="325" customWidth="1"/>
    <col min="3" max="3" width="17.33203125" style="325" customWidth="1"/>
    <col min="4" max="4" width="11.33203125" style="325" customWidth="1"/>
    <col min="5" max="5" width="19.5546875" style="325" customWidth="1"/>
    <col min="6" max="6" width="44.109375" style="320" customWidth="1"/>
    <col min="7" max="7" width="9.6640625" style="320" customWidth="1"/>
    <col min="8" max="8" width="20" style="320" customWidth="1"/>
    <col min="9" max="9" width="32.44140625" style="320" customWidth="1"/>
    <col min="10" max="10" width="15" style="320" bestFit="1" customWidth="1"/>
    <col min="11" max="11" width="15.33203125" style="320" customWidth="1"/>
    <col min="12" max="12" width="21" style="320" customWidth="1"/>
    <col min="13" max="13" width="14.5546875" style="320" customWidth="1"/>
    <col min="14" max="14" width="3.44140625" style="320" hidden="1" customWidth="1"/>
    <col min="15" max="15" width="24.33203125" style="320" customWidth="1"/>
    <col min="16" max="16" width="3.44140625" style="320" hidden="1" customWidth="1"/>
    <col min="17" max="17" width="20.109375" style="320" customWidth="1"/>
    <col min="18" max="18" width="3.33203125" style="320" hidden="1" customWidth="1"/>
    <col min="19" max="20" width="21.88671875" style="320" customWidth="1"/>
    <col min="21" max="21" width="10.44140625" style="320" hidden="1" customWidth="1"/>
    <col min="22" max="22" width="15" style="320" bestFit="1" customWidth="1"/>
    <col min="23" max="23" width="5.6640625" style="326" hidden="1" customWidth="1"/>
    <col min="24" max="24" width="13.6640625" style="320" customWidth="1"/>
    <col min="25" max="25" width="5.6640625" style="326" hidden="1" customWidth="1"/>
    <col min="26" max="26" width="16.88671875" style="320" bestFit="1" customWidth="1"/>
    <col min="27" max="27" width="5.44140625" style="320" hidden="1" customWidth="1"/>
    <col min="28" max="28" width="34.33203125" style="320" customWidth="1"/>
    <col min="29" max="29" width="28" style="320" customWidth="1"/>
    <col min="30" max="30" width="73.44140625" style="320" customWidth="1"/>
    <col min="31" max="31" width="10" style="320" bestFit="1" customWidth="1"/>
    <col min="32" max="32" width="8.44140625" style="326" customWidth="1"/>
    <col min="33" max="33" width="20.33203125" style="326" customWidth="1"/>
    <col min="34" max="34" width="9" style="326" customWidth="1"/>
    <col min="35" max="35" width="14.109375" style="326" customWidth="1"/>
    <col min="36" max="36" width="16.44140625" style="320" customWidth="1"/>
    <col min="37" max="37" width="6.6640625" style="320" customWidth="1"/>
    <col min="38" max="38" width="63.6640625" style="320" customWidth="1"/>
    <col min="39" max="39" width="14.6640625" style="325" customWidth="1"/>
    <col min="40" max="40" width="20.6640625" style="320" customWidth="1"/>
    <col min="41" max="41" width="8.88671875" style="320" customWidth="1"/>
    <col min="42" max="42" width="12.109375" style="320" customWidth="1"/>
    <col min="43" max="43" width="21.6640625" style="320" customWidth="1"/>
    <col min="44" max="44" width="9.109375" style="320" customWidth="1"/>
    <col min="45" max="45" width="33.6640625" style="320" customWidth="1"/>
    <col min="46" max="46" width="13.6640625" style="320" customWidth="1"/>
    <col min="47" max="47" width="13.6640625" style="320" hidden="1" customWidth="1"/>
    <col min="48" max="48" width="13.6640625" style="324" customWidth="1"/>
    <col min="49" max="49" width="13.6640625" style="320" customWidth="1"/>
    <col min="50" max="50" width="15.33203125" style="320" customWidth="1"/>
    <col min="51" max="51" width="2.33203125" style="323" customWidth="1"/>
    <col min="52" max="52" width="49.33203125" style="323" customWidth="1"/>
    <col min="53" max="53" width="17" style="322" customWidth="1"/>
    <col min="54" max="55" width="11.5546875" style="321" customWidth="1"/>
    <col min="56" max="56" width="21.88671875" style="320" customWidth="1"/>
    <col min="57" max="57" width="14.88671875" style="318" customWidth="1"/>
    <col min="58" max="59" width="48.44140625" style="319" customWidth="1"/>
    <col min="60" max="60" width="14.88671875" style="318" customWidth="1"/>
    <col min="61" max="61" width="44.6640625" style="318" customWidth="1"/>
    <col min="62" max="62" width="29.44140625" style="318" customWidth="1"/>
    <col min="63" max="63" width="14.88671875" style="318" customWidth="1"/>
    <col min="64" max="64" width="32.33203125" style="319" customWidth="1"/>
    <col min="65" max="65" width="23.5546875" style="319" customWidth="1"/>
    <col min="66" max="66" width="11.44140625" style="318"/>
    <col min="67" max="67" width="26.44140625" style="318" customWidth="1"/>
    <col min="68" max="68" width="24.33203125" style="318" customWidth="1"/>
    <col min="69" max="69" width="11.44140625" style="318"/>
    <col min="70" max="70" width="53.33203125" style="318" customWidth="1"/>
    <col min="71" max="71" width="25.109375" style="318" customWidth="1"/>
    <col min="72" max="72" width="11.44140625" style="318"/>
    <col min="73" max="73" width="26.88671875" style="318" customWidth="1"/>
    <col min="74" max="74" width="25.5546875" style="318" customWidth="1"/>
    <col min="75" max="253" width="11.44140625" style="318"/>
    <col min="254" max="254" width="21.88671875" style="318" customWidth="1"/>
    <col min="255" max="255" width="13.88671875" style="318" customWidth="1"/>
    <col min="256" max="256" width="38.6640625" style="318" customWidth="1"/>
    <col min="257" max="257" width="3" style="318" bestFit="1" customWidth="1"/>
    <col min="258" max="258" width="32.33203125" style="318" customWidth="1"/>
    <col min="259" max="259" width="46.33203125" style="318" customWidth="1"/>
    <col min="260" max="260" width="19" style="318" customWidth="1"/>
    <col min="261" max="261" width="0" style="318" hidden="1" customWidth="1"/>
    <col min="262" max="262" width="17.6640625" style="318" customWidth="1"/>
    <col min="263" max="263" width="0" style="318" hidden="1" customWidth="1"/>
    <col min="264" max="264" width="22.33203125" style="318" customWidth="1"/>
    <col min="265" max="265" width="5.33203125" style="318" customWidth="1"/>
    <col min="266" max="266" width="36.33203125" style="318" customWidth="1"/>
    <col min="267" max="267" width="5.6640625" style="318" customWidth="1"/>
    <col min="268" max="268" width="0" style="318" hidden="1" customWidth="1"/>
    <col min="269" max="269" width="20.6640625" style="318" customWidth="1"/>
    <col min="270" max="270" width="4.88671875" style="318" customWidth="1"/>
    <col min="271" max="271" width="0" style="318" hidden="1" customWidth="1"/>
    <col min="272" max="272" width="24.6640625" style="318" customWidth="1"/>
    <col min="273" max="273" width="12.33203125" style="318" customWidth="1"/>
    <col min="274" max="274" width="0" style="318" hidden="1" customWidth="1"/>
    <col min="275" max="275" width="3.44140625" style="318" customWidth="1"/>
    <col min="276" max="276" width="0" style="318" hidden="1" customWidth="1"/>
    <col min="277" max="277" width="17.6640625" style="318" customWidth="1"/>
    <col min="278" max="278" width="3.44140625" style="318" customWidth="1"/>
    <col min="279" max="279" width="0" style="318" hidden="1" customWidth="1"/>
    <col min="280" max="280" width="23.6640625" style="318" customWidth="1"/>
    <col min="281" max="281" width="10" style="318" customWidth="1"/>
    <col min="282" max="282" width="0" style="318" hidden="1" customWidth="1"/>
    <col min="283" max="284" width="14.6640625" style="318" customWidth="1"/>
    <col min="285" max="285" width="12.88671875" style="318" customWidth="1"/>
    <col min="286" max="286" width="3.33203125" style="318" customWidth="1"/>
    <col min="287" max="287" width="30.33203125" style="318" customWidth="1"/>
    <col min="288" max="288" width="5" style="318" customWidth="1"/>
    <col min="289" max="289" width="0" style="318" hidden="1" customWidth="1"/>
    <col min="290" max="290" width="14.33203125" style="318" customWidth="1"/>
    <col min="291" max="291" width="5.6640625" style="318" customWidth="1"/>
    <col min="292" max="292" width="0" style="318" hidden="1" customWidth="1"/>
    <col min="293" max="293" width="17.33203125" style="318" customWidth="1"/>
    <col min="294" max="294" width="12.6640625" style="318" customWidth="1"/>
    <col min="295" max="295" width="0" style="318" hidden="1" customWidth="1"/>
    <col min="296" max="296" width="5.33203125" style="318" customWidth="1"/>
    <col min="297" max="297" width="0" style="318" hidden="1" customWidth="1"/>
    <col min="298" max="298" width="17" style="318" customWidth="1"/>
    <col min="299" max="299" width="6.33203125" style="318" customWidth="1"/>
    <col min="300" max="300" width="0" style="318" hidden="1" customWidth="1"/>
    <col min="301" max="301" width="14.33203125" style="318" customWidth="1"/>
    <col min="302" max="302" width="7.5546875" style="318" customWidth="1"/>
    <col min="303" max="303" width="0" style="318" hidden="1" customWidth="1"/>
    <col min="304" max="305" width="14.33203125" style="318" customWidth="1"/>
    <col min="306" max="306" width="20.88671875" style="318" customWidth="1"/>
    <col min="307" max="307" width="14.44140625" style="318" customWidth="1"/>
    <col min="308" max="308" width="15" style="318" customWidth="1"/>
    <col min="309" max="309" width="2.6640625" style="318" customWidth="1"/>
    <col min="310" max="310" width="11.6640625" style="318" customWidth="1"/>
    <col min="311" max="311" width="11.5546875" style="318" customWidth="1"/>
    <col min="312" max="312" width="2.33203125" style="318" customWidth="1"/>
    <col min="313" max="313" width="41" style="318" customWidth="1"/>
    <col min="314" max="314" width="14.33203125" style="318" customWidth="1"/>
    <col min="315" max="316" width="11.5546875" style="318" customWidth="1"/>
    <col min="317" max="317" width="21.88671875" style="318" customWidth="1"/>
    <col min="318" max="509" width="11.44140625" style="318"/>
    <col min="510" max="510" width="21.88671875" style="318" customWidth="1"/>
    <col min="511" max="511" width="13.88671875" style="318" customWidth="1"/>
    <col min="512" max="512" width="38.6640625" style="318" customWidth="1"/>
    <col min="513" max="513" width="3" style="318" bestFit="1" customWidth="1"/>
    <col min="514" max="514" width="32.33203125" style="318" customWidth="1"/>
    <col min="515" max="515" width="46.33203125" style="318" customWidth="1"/>
    <col min="516" max="516" width="19" style="318" customWidth="1"/>
    <col min="517" max="517" width="0" style="318" hidden="1" customWidth="1"/>
    <col min="518" max="518" width="17.6640625" style="318" customWidth="1"/>
    <col min="519" max="519" width="0" style="318" hidden="1" customWidth="1"/>
    <col min="520" max="520" width="22.33203125" style="318" customWidth="1"/>
    <col min="521" max="521" width="5.33203125" style="318" customWidth="1"/>
    <col min="522" max="522" width="36.33203125" style="318" customWidth="1"/>
    <col min="523" max="523" width="5.6640625" style="318" customWidth="1"/>
    <col min="524" max="524" width="0" style="318" hidden="1" customWidth="1"/>
    <col min="525" max="525" width="20.6640625" style="318" customWidth="1"/>
    <col min="526" max="526" width="4.88671875" style="318" customWidth="1"/>
    <col min="527" max="527" width="0" style="318" hidden="1" customWidth="1"/>
    <col min="528" max="528" width="24.6640625" style="318" customWidth="1"/>
    <col min="529" max="529" width="12.33203125" style="318" customWidth="1"/>
    <col min="530" max="530" width="0" style="318" hidden="1" customWidth="1"/>
    <col min="531" max="531" width="3.44140625" style="318" customWidth="1"/>
    <col min="532" max="532" width="0" style="318" hidden="1" customWidth="1"/>
    <col min="533" max="533" width="17.6640625" style="318" customWidth="1"/>
    <col min="534" max="534" width="3.44140625" style="318" customWidth="1"/>
    <col min="535" max="535" width="0" style="318" hidden="1" customWidth="1"/>
    <col min="536" max="536" width="23.6640625" style="318" customWidth="1"/>
    <col min="537" max="537" width="10" style="318" customWidth="1"/>
    <col min="538" max="538" width="0" style="318" hidden="1" customWidth="1"/>
    <col min="539" max="540" width="14.6640625" style="318" customWidth="1"/>
    <col min="541" max="541" width="12.88671875" style="318" customWidth="1"/>
    <col min="542" max="542" width="3.33203125" style="318" customWidth="1"/>
    <col min="543" max="543" width="30.33203125" style="318" customWidth="1"/>
    <col min="544" max="544" width="5" style="318" customWidth="1"/>
    <col min="545" max="545" width="0" style="318" hidden="1" customWidth="1"/>
    <col min="546" max="546" width="14.33203125" style="318" customWidth="1"/>
    <col min="547" max="547" width="5.6640625" style="318" customWidth="1"/>
    <col min="548" max="548" width="0" style="318" hidden="1" customWidth="1"/>
    <col min="549" max="549" width="17.33203125" style="318" customWidth="1"/>
    <col min="550" max="550" width="12.6640625" style="318" customWidth="1"/>
    <col min="551" max="551" width="0" style="318" hidden="1" customWidth="1"/>
    <col min="552" max="552" width="5.33203125" style="318" customWidth="1"/>
    <col min="553" max="553" width="0" style="318" hidden="1" customWidth="1"/>
    <col min="554" max="554" width="17" style="318" customWidth="1"/>
    <col min="555" max="555" width="6.33203125" style="318" customWidth="1"/>
    <col min="556" max="556" width="0" style="318" hidden="1" customWidth="1"/>
    <col min="557" max="557" width="14.33203125" style="318" customWidth="1"/>
    <col min="558" max="558" width="7.5546875" style="318" customWidth="1"/>
    <col min="559" max="559" width="0" style="318" hidden="1" customWidth="1"/>
    <col min="560" max="561" width="14.33203125" style="318" customWidth="1"/>
    <col min="562" max="562" width="20.88671875" style="318" customWidth="1"/>
    <col min="563" max="563" width="14.44140625" style="318" customWidth="1"/>
    <col min="564" max="564" width="15" style="318" customWidth="1"/>
    <col min="565" max="565" width="2.6640625" style="318" customWidth="1"/>
    <col min="566" max="566" width="11.6640625" style="318" customWidth="1"/>
    <col min="567" max="567" width="11.5546875" style="318" customWidth="1"/>
    <col min="568" max="568" width="2.33203125" style="318" customWidth="1"/>
    <col min="569" max="569" width="41" style="318" customWidth="1"/>
    <col min="570" max="570" width="14.33203125" style="318" customWidth="1"/>
    <col min="571" max="572" width="11.5546875" style="318" customWidth="1"/>
    <col min="573" max="573" width="21.88671875" style="318" customWidth="1"/>
    <col min="574" max="765" width="11.44140625" style="318"/>
    <col min="766" max="766" width="21.88671875" style="318" customWidth="1"/>
    <col min="767" max="767" width="13.88671875" style="318" customWidth="1"/>
    <col min="768" max="768" width="38.6640625" style="318" customWidth="1"/>
    <col min="769" max="769" width="3" style="318" bestFit="1" customWidth="1"/>
    <col min="770" max="770" width="32.33203125" style="318" customWidth="1"/>
    <col min="771" max="771" width="46.33203125" style="318" customWidth="1"/>
    <col min="772" max="772" width="19" style="318" customWidth="1"/>
    <col min="773" max="773" width="0" style="318" hidden="1" customWidth="1"/>
    <col min="774" max="774" width="17.6640625" style="318" customWidth="1"/>
    <col min="775" max="775" width="0" style="318" hidden="1" customWidth="1"/>
    <col min="776" max="776" width="22.33203125" style="318" customWidth="1"/>
    <col min="777" max="777" width="5.33203125" style="318" customWidth="1"/>
    <col min="778" max="778" width="36.33203125" style="318" customWidth="1"/>
    <col min="779" max="779" width="5.6640625" style="318" customWidth="1"/>
    <col min="780" max="780" width="0" style="318" hidden="1" customWidth="1"/>
    <col min="781" max="781" width="20.6640625" style="318" customWidth="1"/>
    <col min="782" max="782" width="4.88671875" style="318" customWidth="1"/>
    <col min="783" max="783" width="0" style="318" hidden="1" customWidth="1"/>
    <col min="784" max="784" width="24.6640625" style="318" customWidth="1"/>
    <col min="785" max="785" width="12.33203125" style="318" customWidth="1"/>
    <col min="786" max="786" width="0" style="318" hidden="1" customWidth="1"/>
    <col min="787" max="787" width="3.44140625" style="318" customWidth="1"/>
    <col min="788" max="788" width="0" style="318" hidden="1" customWidth="1"/>
    <col min="789" max="789" width="17.6640625" style="318" customWidth="1"/>
    <col min="790" max="790" width="3.44140625" style="318" customWidth="1"/>
    <col min="791" max="791" width="0" style="318" hidden="1" customWidth="1"/>
    <col min="792" max="792" width="23.6640625" style="318" customWidth="1"/>
    <col min="793" max="793" width="10" style="318" customWidth="1"/>
    <col min="794" max="794" width="0" style="318" hidden="1" customWidth="1"/>
    <col min="795" max="796" width="14.6640625" style="318" customWidth="1"/>
    <col min="797" max="797" width="12.88671875" style="318" customWidth="1"/>
    <col min="798" max="798" width="3.33203125" style="318" customWidth="1"/>
    <col min="799" max="799" width="30.33203125" style="318" customWidth="1"/>
    <col min="800" max="800" width="5" style="318" customWidth="1"/>
    <col min="801" max="801" width="0" style="318" hidden="1" customWidth="1"/>
    <col min="802" max="802" width="14.33203125" style="318" customWidth="1"/>
    <col min="803" max="803" width="5.6640625" style="318" customWidth="1"/>
    <col min="804" max="804" width="0" style="318" hidden="1" customWidth="1"/>
    <col min="805" max="805" width="17.33203125" style="318" customWidth="1"/>
    <col min="806" max="806" width="12.6640625" style="318" customWidth="1"/>
    <col min="807" max="807" width="0" style="318" hidden="1" customWidth="1"/>
    <col min="808" max="808" width="5.33203125" style="318" customWidth="1"/>
    <col min="809" max="809" width="0" style="318" hidden="1" customWidth="1"/>
    <col min="810" max="810" width="17" style="318" customWidth="1"/>
    <col min="811" max="811" width="6.33203125" style="318" customWidth="1"/>
    <col min="812" max="812" width="0" style="318" hidden="1" customWidth="1"/>
    <col min="813" max="813" width="14.33203125" style="318" customWidth="1"/>
    <col min="814" max="814" width="7.5546875" style="318" customWidth="1"/>
    <col min="815" max="815" width="0" style="318" hidden="1" customWidth="1"/>
    <col min="816" max="817" width="14.33203125" style="318" customWidth="1"/>
    <col min="818" max="818" width="20.88671875" style="318" customWidth="1"/>
    <col min="819" max="819" width="14.44140625" style="318" customWidth="1"/>
    <col min="820" max="820" width="15" style="318" customWidth="1"/>
    <col min="821" max="821" width="2.6640625" style="318" customWidth="1"/>
    <col min="822" max="822" width="11.6640625" style="318" customWidth="1"/>
    <col min="823" max="823" width="11.5546875" style="318" customWidth="1"/>
    <col min="824" max="824" width="2.33203125" style="318" customWidth="1"/>
    <col min="825" max="825" width="41" style="318" customWidth="1"/>
    <col min="826" max="826" width="14.33203125" style="318" customWidth="1"/>
    <col min="827" max="828" width="11.5546875" style="318" customWidth="1"/>
    <col min="829" max="829" width="21.88671875" style="318" customWidth="1"/>
    <col min="830" max="1021" width="11.44140625" style="318"/>
    <col min="1022" max="1022" width="21.88671875" style="318" customWidth="1"/>
    <col min="1023" max="1023" width="13.88671875" style="318" customWidth="1"/>
    <col min="1024" max="1024" width="38.6640625" style="318" customWidth="1"/>
    <col min="1025" max="1025" width="3" style="318" bestFit="1" customWidth="1"/>
    <col min="1026" max="1026" width="32.33203125" style="318" customWidth="1"/>
    <col min="1027" max="1027" width="46.33203125" style="318" customWidth="1"/>
    <col min="1028" max="1028" width="19" style="318" customWidth="1"/>
    <col min="1029" max="1029" width="0" style="318" hidden="1" customWidth="1"/>
    <col min="1030" max="1030" width="17.6640625" style="318" customWidth="1"/>
    <col min="1031" max="1031" width="0" style="318" hidden="1" customWidth="1"/>
    <col min="1032" max="1032" width="22.33203125" style="318" customWidth="1"/>
    <col min="1033" max="1033" width="5.33203125" style="318" customWidth="1"/>
    <col min="1034" max="1034" width="36.33203125" style="318" customWidth="1"/>
    <col min="1035" max="1035" width="5.6640625" style="318" customWidth="1"/>
    <col min="1036" max="1036" width="0" style="318" hidden="1" customWidth="1"/>
    <col min="1037" max="1037" width="20.6640625" style="318" customWidth="1"/>
    <col min="1038" max="1038" width="4.88671875" style="318" customWidth="1"/>
    <col min="1039" max="1039" width="0" style="318" hidden="1" customWidth="1"/>
    <col min="1040" max="1040" width="24.6640625" style="318" customWidth="1"/>
    <col min="1041" max="1041" width="12.33203125" style="318" customWidth="1"/>
    <col min="1042" max="1042" width="0" style="318" hidden="1" customWidth="1"/>
    <col min="1043" max="1043" width="3.44140625" style="318" customWidth="1"/>
    <col min="1044" max="1044" width="0" style="318" hidden="1" customWidth="1"/>
    <col min="1045" max="1045" width="17.6640625" style="318" customWidth="1"/>
    <col min="1046" max="1046" width="3.44140625" style="318" customWidth="1"/>
    <col min="1047" max="1047" width="0" style="318" hidden="1" customWidth="1"/>
    <col min="1048" max="1048" width="23.6640625" style="318" customWidth="1"/>
    <col min="1049" max="1049" width="10" style="318" customWidth="1"/>
    <col min="1050" max="1050" width="0" style="318" hidden="1" customWidth="1"/>
    <col min="1051" max="1052" width="14.6640625" style="318" customWidth="1"/>
    <col min="1053" max="1053" width="12.88671875" style="318" customWidth="1"/>
    <col min="1054" max="1054" width="3.33203125" style="318" customWidth="1"/>
    <col min="1055" max="1055" width="30.33203125" style="318" customWidth="1"/>
    <col min="1056" max="1056" width="5" style="318" customWidth="1"/>
    <col min="1057" max="1057" width="0" style="318" hidden="1" customWidth="1"/>
    <col min="1058" max="1058" width="14.33203125" style="318" customWidth="1"/>
    <col min="1059" max="1059" width="5.6640625" style="318" customWidth="1"/>
    <col min="1060" max="1060" width="0" style="318" hidden="1" customWidth="1"/>
    <col min="1061" max="1061" width="17.33203125" style="318" customWidth="1"/>
    <col min="1062" max="1062" width="12.6640625" style="318" customWidth="1"/>
    <col min="1063" max="1063" width="0" style="318" hidden="1" customWidth="1"/>
    <col min="1064" max="1064" width="5.33203125" style="318" customWidth="1"/>
    <col min="1065" max="1065" width="0" style="318" hidden="1" customWidth="1"/>
    <col min="1066" max="1066" width="17" style="318" customWidth="1"/>
    <col min="1067" max="1067" width="6.33203125" style="318" customWidth="1"/>
    <col min="1068" max="1068" width="0" style="318" hidden="1" customWidth="1"/>
    <col min="1069" max="1069" width="14.33203125" style="318" customWidth="1"/>
    <col min="1070" max="1070" width="7.5546875" style="318" customWidth="1"/>
    <col min="1071" max="1071" width="0" style="318" hidden="1" customWidth="1"/>
    <col min="1072" max="1073" width="14.33203125" style="318" customWidth="1"/>
    <col min="1074" max="1074" width="20.88671875" style="318" customWidth="1"/>
    <col min="1075" max="1075" width="14.44140625" style="318" customWidth="1"/>
    <col min="1076" max="1076" width="15" style="318" customWidth="1"/>
    <col min="1077" max="1077" width="2.6640625" style="318" customWidth="1"/>
    <col min="1078" max="1078" width="11.6640625" style="318" customWidth="1"/>
    <col min="1079" max="1079" width="11.5546875" style="318" customWidth="1"/>
    <col min="1080" max="1080" width="2.33203125" style="318" customWidth="1"/>
    <col min="1081" max="1081" width="41" style="318" customWidth="1"/>
    <col min="1082" max="1082" width="14.33203125" style="318" customWidth="1"/>
    <col min="1083" max="1084" width="11.5546875" style="318" customWidth="1"/>
    <col min="1085" max="1085" width="21.88671875" style="318" customWidth="1"/>
    <col min="1086" max="1277" width="11.44140625" style="318"/>
    <col min="1278" max="1278" width="21.88671875" style="318" customWidth="1"/>
    <col min="1279" max="1279" width="13.88671875" style="318" customWidth="1"/>
    <col min="1280" max="1280" width="38.6640625" style="318" customWidth="1"/>
    <col min="1281" max="1281" width="3" style="318" bestFit="1" customWidth="1"/>
    <col min="1282" max="1282" width="32.33203125" style="318" customWidth="1"/>
    <col min="1283" max="1283" width="46.33203125" style="318" customWidth="1"/>
    <col min="1284" max="1284" width="19" style="318" customWidth="1"/>
    <col min="1285" max="1285" width="0" style="318" hidden="1" customWidth="1"/>
    <col min="1286" max="1286" width="17.6640625" style="318" customWidth="1"/>
    <col min="1287" max="1287" width="0" style="318" hidden="1" customWidth="1"/>
    <col min="1288" max="1288" width="22.33203125" style="318" customWidth="1"/>
    <col min="1289" max="1289" width="5.33203125" style="318" customWidth="1"/>
    <col min="1290" max="1290" width="36.33203125" style="318" customWidth="1"/>
    <col min="1291" max="1291" width="5.6640625" style="318" customWidth="1"/>
    <col min="1292" max="1292" width="0" style="318" hidden="1" customWidth="1"/>
    <col min="1293" max="1293" width="20.6640625" style="318" customWidth="1"/>
    <col min="1294" max="1294" width="4.88671875" style="318" customWidth="1"/>
    <col min="1295" max="1295" width="0" style="318" hidden="1" customWidth="1"/>
    <col min="1296" max="1296" width="24.6640625" style="318" customWidth="1"/>
    <col min="1297" max="1297" width="12.33203125" style="318" customWidth="1"/>
    <col min="1298" max="1298" width="0" style="318" hidden="1" customWidth="1"/>
    <col min="1299" max="1299" width="3.44140625" style="318" customWidth="1"/>
    <col min="1300" max="1300" width="0" style="318" hidden="1" customWidth="1"/>
    <col min="1301" max="1301" width="17.6640625" style="318" customWidth="1"/>
    <col min="1302" max="1302" width="3.44140625" style="318" customWidth="1"/>
    <col min="1303" max="1303" width="0" style="318" hidden="1" customWidth="1"/>
    <col min="1304" max="1304" width="23.6640625" style="318" customWidth="1"/>
    <col min="1305" max="1305" width="10" style="318" customWidth="1"/>
    <col min="1306" max="1306" width="0" style="318" hidden="1" customWidth="1"/>
    <col min="1307" max="1308" width="14.6640625" style="318" customWidth="1"/>
    <col min="1309" max="1309" width="12.88671875" style="318" customWidth="1"/>
    <col min="1310" max="1310" width="3.33203125" style="318" customWidth="1"/>
    <col min="1311" max="1311" width="30.33203125" style="318" customWidth="1"/>
    <col min="1312" max="1312" width="5" style="318" customWidth="1"/>
    <col min="1313" max="1313" width="0" style="318" hidden="1" customWidth="1"/>
    <col min="1314" max="1314" width="14.33203125" style="318" customWidth="1"/>
    <col min="1315" max="1315" width="5.6640625" style="318" customWidth="1"/>
    <col min="1316" max="1316" width="0" style="318" hidden="1" customWidth="1"/>
    <col min="1317" max="1317" width="17.33203125" style="318" customWidth="1"/>
    <col min="1318" max="1318" width="12.6640625" style="318" customWidth="1"/>
    <col min="1319" max="1319" width="0" style="318" hidden="1" customWidth="1"/>
    <col min="1320" max="1320" width="5.33203125" style="318" customWidth="1"/>
    <col min="1321" max="1321" width="0" style="318" hidden="1" customWidth="1"/>
    <col min="1322" max="1322" width="17" style="318" customWidth="1"/>
    <col min="1323" max="1323" width="6.33203125" style="318" customWidth="1"/>
    <col min="1324" max="1324" width="0" style="318" hidden="1" customWidth="1"/>
    <col min="1325" max="1325" width="14.33203125" style="318" customWidth="1"/>
    <col min="1326" max="1326" width="7.5546875" style="318" customWidth="1"/>
    <col min="1327" max="1327" width="0" style="318" hidden="1" customWidth="1"/>
    <col min="1328" max="1329" width="14.33203125" style="318" customWidth="1"/>
    <col min="1330" max="1330" width="20.88671875" style="318" customWidth="1"/>
    <col min="1331" max="1331" width="14.44140625" style="318" customWidth="1"/>
    <col min="1332" max="1332" width="15" style="318" customWidth="1"/>
    <col min="1333" max="1333" width="2.6640625" style="318" customWidth="1"/>
    <col min="1334" max="1334" width="11.6640625" style="318" customWidth="1"/>
    <col min="1335" max="1335" width="11.5546875" style="318" customWidth="1"/>
    <col min="1336" max="1336" width="2.33203125" style="318" customWidth="1"/>
    <col min="1337" max="1337" width="41" style="318" customWidth="1"/>
    <col min="1338" max="1338" width="14.33203125" style="318" customWidth="1"/>
    <col min="1339" max="1340" width="11.5546875" style="318" customWidth="1"/>
    <col min="1341" max="1341" width="21.88671875" style="318" customWidth="1"/>
    <col min="1342" max="1533" width="11.44140625" style="318"/>
    <col min="1534" max="1534" width="21.88671875" style="318" customWidth="1"/>
    <col min="1535" max="1535" width="13.88671875" style="318" customWidth="1"/>
    <col min="1536" max="1536" width="38.6640625" style="318" customWidth="1"/>
    <col min="1537" max="1537" width="3" style="318" bestFit="1" customWidth="1"/>
    <col min="1538" max="1538" width="32.33203125" style="318" customWidth="1"/>
    <col min="1539" max="1539" width="46.33203125" style="318" customWidth="1"/>
    <col min="1540" max="1540" width="19" style="318" customWidth="1"/>
    <col min="1541" max="1541" width="0" style="318" hidden="1" customWidth="1"/>
    <col min="1542" max="1542" width="17.6640625" style="318" customWidth="1"/>
    <col min="1543" max="1543" width="0" style="318" hidden="1" customWidth="1"/>
    <col min="1544" max="1544" width="22.33203125" style="318" customWidth="1"/>
    <col min="1545" max="1545" width="5.33203125" style="318" customWidth="1"/>
    <col min="1546" max="1546" width="36.33203125" style="318" customWidth="1"/>
    <col min="1547" max="1547" width="5.6640625" style="318" customWidth="1"/>
    <col min="1548" max="1548" width="0" style="318" hidden="1" customWidth="1"/>
    <col min="1549" max="1549" width="20.6640625" style="318" customWidth="1"/>
    <col min="1550" max="1550" width="4.88671875" style="318" customWidth="1"/>
    <col min="1551" max="1551" width="0" style="318" hidden="1" customWidth="1"/>
    <col min="1552" max="1552" width="24.6640625" style="318" customWidth="1"/>
    <col min="1553" max="1553" width="12.33203125" style="318" customWidth="1"/>
    <col min="1554" max="1554" width="0" style="318" hidden="1" customWidth="1"/>
    <col min="1555" max="1555" width="3.44140625" style="318" customWidth="1"/>
    <col min="1556" max="1556" width="0" style="318" hidden="1" customWidth="1"/>
    <col min="1557" max="1557" width="17.6640625" style="318" customWidth="1"/>
    <col min="1558" max="1558" width="3.44140625" style="318" customWidth="1"/>
    <col min="1559" max="1559" width="0" style="318" hidden="1" customWidth="1"/>
    <col min="1560" max="1560" width="23.6640625" style="318" customWidth="1"/>
    <col min="1561" max="1561" width="10" style="318" customWidth="1"/>
    <col min="1562" max="1562" width="0" style="318" hidden="1" customWidth="1"/>
    <col min="1563" max="1564" width="14.6640625" style="318" customWidth="1"/>
    <col min="1565" max="1565" width="12.88671875" style="318" customWidth="1"/>
    <col min="1566" max="1566" width="3.33203125" style="318" customWidth="1"/>
    <col min="1567" max="1567" width="30.33203125" style="318" customWidth="1"/>
    <col min="1568" max="1568" width="5" style="318" customWidth="1"/>
    <col min="1569" max="1569" width="0" style="318" hidden="1" customWidth="1"/>
    <col min="1570" max="1570" width="14.33203125" style="318" customWidth="1"/>
    <col min="1571" max="1571" width="5.6640625" style="318" customWidth="1"/>
    <col min="1572" max="1572" width="0" style="318" hidden="1" customWidth="1"/>
    <col min="1573" max="1573" width="17.33203125" style="318" customWidth="1"/>
    <col min="1574" max="1574" width="12.6640625" style="318" customWidth="1"/>
    <col min="1575" max="1575" width="0" style="318" hidden="1" customWidth="1"/>
    <col min="1576" max="1576" width="5.33203125" style="318" customWidth="1"/>
    <col min="1577" max="1577" width="0" style="318" hidden="1" customWidth="1"/>
    <col min="1578" max="1578" width="17" style="318" customWidth="1"/>
    <col min="1579" max="1579" width="6.33203125" style="318" customWidth="1"/>
    <col min="1580" max="1580" width="0" style="318" hidden="1" customWidth="1"/>
    <col min="1581" max="1581" width="14.33203125" style="318" customWidth="1"/>
    <col min="1582" max="1582" width="7.5546875" style="318" customWidth="1"/>
    <col min="1583" max="1583" width="0" style="318" hidden="1" customWidth="1"/>
    <col min="1584" max="1585" width="14.33203125" style="318" customWidth="1"/>
    <col min="1586" max="1586" width="20.88671875" style="318" customWidth="1"/>
    <col min="1587" max="1587" width="14.44140625" style="318" customWidth="1"/>
    <col min="1588" max="1588" width="15" style="318" customWidth="1"/>
    <col min="1589" max="1589" width="2.6640625" style="318" customWidth="1"/>
    <col min="1590" max="1590" width="11.6640625" style="318" customWidth="1"/>
    <col min="1591" max="1591" width="11.5546875" style="318" customWidth="1"/>
    <col min="1592" max="1592" width="2.33203125" style="318" customWidth="1"/>
    <col min="1593" max="1593" width="41" style="318" customWidth="1"/>
    <col min="1594" max="1594" width="14.33203125" style="318" customWidth="1"/>
    <col min="1595" max="1596" width="11.5546875" style="318" customWidth="1"/>
    <col min="1597" max="1597" width="21.88671875" style="318" customWidth="1"/>
    <col min="1598" max="1789" width="11.44140625" style="318"/>
    <col min="1790" max="1790" width="21.88671875" style="318" customWidth="1"/>
    <col min="1791" max="1791" width="13.88671875" style="318" customWidth="1"/>
    <col min="1792" max="1792" width="38.6640625" style="318" customWidth="1"/>
    <col min="1793" max="1793" width="3" style="318" bestFit="1" customWidth="1"/>
    <col min="1794" max="1794" width="32.33203125" style="318" customWidth="1"/>
    <col min="1795" max="1795" width="46.33203125" style="318" customWidth="1"/>
    <col min="1796" max="1796" width="19" style="318" customWidth="1"/>
    <col min="1797" max="1797" width="0" style="318" hidden="1" customWidth="1"/>
    <col min="1798" max="1798" width="17.6640625" style="318" customWidth="1"/>
    <col min="1799" max="1799" width="0" style="318" hidden="1" customWidth="1"/>
    <col min="1800" max="1800" width="22.33203125" style="318" customWidth="1"/>
    <col min="1801" max="1801" width="5.33203125" style="318" customWidth="1"/>
    <col min="1802" max="1802" width="36.33203125" style="318" customWidth="1"/>
    <col min="1803" max="1803" width="5.6640625" style="318" customWidth="1"/>
    <col min="1804" max="1804" width="0" style="318" hidden="1" customWidth="1"/>
    <col min="1805" max="1805" width="20.6640625" style="318" customWidth="1"/>
    <col min="1806" max="1806" width="4.88671875" style="318" customWidth="1"/>
    <col min="1807" max="1807" width="0" style="318" hidden="1" customWidth="1"/>
    <col min="1808" max="1808" width="24.6640625" style="318" customWidth="1"/>
    <col min="1809" max="1809" width="12.33203125" style="318" customWidth="1"/>
    <col min="1810" max="1810" width="0" style="318" hidden="1" customWidth="1"/>
    <col min="1811" max="1811" width="3.44140625" style="318" customWidth="1"/>
    <col min="1812" max="1812" width="0" style="318" hidden="1" customWidth="1"/>
    <col min="1813" max="1813" width="17.6640625" style="318" customWidth="1"/>
    <col min="1814" max="1814" width="3.44140625" style="318" customWidth="1"/>
    <col min="1815" max="1815" width="0" style="318" hidden="1" customWidth="1"/>
    <col min="1816" max="1816" width="23.6640625" style="318" customWidth="1"/>
    <col min="1817" max="1817" width="10" style="318" customWidth="1"/>
    <col min="1818" max="1818" width="0" style="318" hidden="1" customWidth="1"/>
    <col min="1819" max="1820" width="14.6640625" style="318" customWidth="1"/>
    <col min="1821" max="1821" width="12.88671875" style="318" customWidth="1"/>
    <col min="1822" max="1822" width="3.33203125" style="318" customWidth="1"/>
    <col min="1823" max="1823" width="30.33203125" style="318" customWidth="1"/>
    <col min="1824" max="1824" width="5" style="318" customWidth="1"/>
    <col min="1825" max="1825" width="0" style="318" hidden="1" customWidth="1"/>
    <col min="1826" max="1826" width="14.33203125" style="318" customWidth="1"/>
    <col min="1827" max="1827" width="5.6640625" style="318" customWidth="1"/>
    <col min="1828" max="1828" width="0" style="318" hidden="1" customWidth="1"/>
    <col min="1829" max="1829" width="17.33203125" style="318" customWidth="1"/>
    <col min="1830" max="1830" width="12.6640625" style="318" customWidth="1"/>
    <col min="1831" max="1831" width="0" style="318" hidden="1" customWidth="1"/>
    <col min="1832" max="1832" width="5.33203125" style="318" customWidth="1"/>
    <col min="1833" max="1833" width="0" style="318" hidden="1" customWidth="1"/>
    <col min="1834" max="1834" width="17" style="318" customWidth="1"/>
    <col min="1835" max="1835" width="6.33203125" style="318" customWidth="1"/>
    <col min="1836" max="1836" width="0" style="318" hidden="1" customWidth="1"/>
    <col min="1837" max="1837" width="14.33203125" style="318" customWidth="1"/>
    <col min="1838" max="1838" width="7.5546875" style="318" customWidth="1"/>
    <col min="1839" max="1839" width="0" style="318" hidden="1" customWidth="1"/>
    <col min="1840" max="1841" width="14.33203125" style="318" customWidth="1"/>
    <col min="1842" max="1842" width="20.88671875" style="318" customWidth="1"/>
    <col min="1843" max="1843" width="14.44140625" style="318" customWidth="1"/>
    <col min="1844" max="1844" width="15" style="318" customWidth="1"/>
    <col min="1845" max="1845" width="2.6640625" style="318" customWidth="1"/>
    <col min="1846" max="1846" width="11.6640625" style="318" customWidth="1"/>
    <col min="1847" max="1847" width="11.5546875" style="318" customWidth="1"/>
    <col min="1848" max="1848" width="2.33203125" style="318" customWidth="1"/>
    <col min="1849" max="1849" width="41" style="318" customWidth="1"/>
    <col min="1850" max="1850" width="14.33203125" style="318" customWidth="1"/>
    <col min="1851" max="1852" width="11.5546875" style="318" customWidth="1"/>
    <col min="1853" max="1853" width="21.88671875" style="318" customWidth="1"/>
    <col min="1854" max="2045" width="11.44140625" style="318"/>
    <col min="2046" max="2046" width="21.88671875" style="318" customWidth="1"/>
    <col min="2047" max="2047" width="13.88671875" style="318" customWidth="1"/>
    <col min="2048" max="2048" width="38.6640625" style="318" customWidth="1"/>
    <col min="2049" max="2049" width="3" style="318" bestFit="1" customWidth="1"/>
    <col min="2050" max="2050" width="32.33203125" style="318" customWidth="1"/>
    <col min="2051" max="2051" width="46.33203125" style="318" customWidth="1"/>
    <col min="2052" max="2052" width="19" style="318" customWidth="1"/>
    <col min="2053" max="2053" width="0" style="318" hidden="1" customWidth="1"/>
    <col min="2054" max="2054" width="17.6640625" style="318" customWidth="1"/>
    <col min="2055" max="2055" width="0" style="318" hidden="1" customWidth="1"/>
    <col min="2056" max="2056" width="22.33203125" style="318" customWidth="1"/>
    <col min="2057" max="2057" width="5.33203125" style="318" customWidth="1"/>
    <col min="2058" max="2058" width="36.33203125" style="318" customWidth="1"/>
    <col min="2059" max="2059" width="5.6640625" style="318" customWidth="1"/>
    <col min="2060" max="2060" width="0" style="318" hidden="1" customWidth="1"/>
    <col min="2061" max="2061" width="20.6640625" style="318" customWidth="1"/>
    <col min="2062" max="2062" width="4.88671875" style="318" customWidth="1"/>
    <col min="2063" max="2063" width="0" style="318" hidden="1" customWidth="1"/>
    <col min="2064" max="2064" width="24.6640625" style="318" customWidth="1"/>
    <col min="2065" max="2065" width="12.33203125" style="318" customWidth="1"/>
    <col min="2066" max="2066" width="0" style="318" hidden="1" customWidth="1"/>
    <col min="2067" max="2067" width="3.44140625" style="318" customWidth="1"/>
    <col min="2068" max="2068" width="0" style="318" hidden="1" customWidth="1"/>
    <col min="2069" max="2069" width="17.6640625" style="318" customWidth="1"/>
    <col min="2070" max="2070" width="3.44140625" style="318" customWidth="1"/>
    <col min="2071" max="2071" width="0" style="318" hidden="1" customWidth="1"/>
    <col min="2072" max="2072" width="23.6640625" style="318" customWidth="1"/>
    <col min="2073" max="2073" width="10" style="318" customWidth="1"/>
    <col min="2074" max="2074" width="0" style="318" hidden="1" customWidth="1"/>
    <col min="2075" max="2076" width="14.6640625" style="318" customWidth="1"/>
    <col min="2077" max="2077" width="12.88671875" style="318" customWidth="1"/>
    <col min="2078" max="2078" width="3.33203125" style="318" customWidth="1"/>
    <col min="2079" max="2079" width="30.33203125" style="318" customWidth="1"/>
    <col min="2080" max="2080" width="5" style="318" customWidth="1"/>
    <col min="2081" max="2081" width="0" style="318" hidden="1" customWidth="1"/>
    <col min="2082" max="2082" width="14.33203125" style="318" customWidth="1"/>
    <col min="2083" max="2083" width="5.6640625" style="318" customWidth="1"/>
    <col min="2084" max="2084" width="0" style="318" hidden="1" customWidth="1"/>
    <col min="2085" max="2085" width="17.33203125" style="318" customWidth="1"/>
    <col min="2086" max="2086" width="12.6640625" style="318" customWidth="1"/>
    <col min="2087" max="2087" width="0" style="318" hidden="1" customWidth="1"/>
    <col min="2088" max="2088" width="5.33203125" style="318" customWidth="1"/>
    <col min="2089" max="2089" width="0" style="318" hidden="1" customWidth="1"/>
    <col min="2090" max="2090" width="17" style="318" customWidth="1"/>
    <col min="2091" max="2091" width="6.33203125" style="318" customWidth="1"/>
    <col min="2092" max="2092" width="0" style="318" hidden="1" customWidth="1"/>
    <col min="2093" max="2093" width="14.33203125" style="318" customWidth="1"/>
    <col min="2094" max="2094" width="7.5546875" style="318" customWidth="1"/>
    <col min="2095" max="2095" width="0" style="318" hidden="1" customWidth="1"/>
    <col min="2096" max="2097" width="14.33203125" style="318" customWidth="1"/>
    <col min="2098" max="2098" width="20.88671875" style="318" customWidth="1"/>
    <col min="2099" max="2099" width="14.44140625" style="318" customWidth="1"/>
    <col min="2100" max="2100" width="15" style="318" customWidth="1"/>
    <col min="2101" max="2101" width="2.6640625" style="318" customWidth="1"/>
    <col min="2102" max="2102" width="11.6640625" style="318" customWidth="1"/>
    <col min="2103" max="2103" width="11.5546875" style="318" customWidth="1"/>
    <col min="2104" max="2104" width="2.33203125" style="318" customWidth="1"/>
    <col min="2105" max="2105" width="41" style="318" customWidth="1"/>
    <col min="2106" max="2106" width="14.33203125" style="318" customWidth="1"/>
    <col min="2107" max="2108" width="11.5546875" style="318" customWidth="1"/>
    <col min="2109" max="2109" width="21.88671875" style="318" customWidth="1"/>
    <col min="2110" max="2301" width="11.44140625" style="318"/>
    <col min="2302" max="2302" width="21.88671875" style="318" customWidth="1"/>
    <col min="2303" max="2303" width="13.88671875" style="318" customWidth="1"/>
    <col min="2304" max="2304" width="38.6640625" style="318" customWidth="1"/>
    <col min="2305" max="2305" width="3" style="318" bestFit="1" customWidth="1"/>
    <col min="2306" max="2306" width="32.33203125" style="318" customWidth="1"/>
    <col min="2307" max="2307" width="46.33203125" style="318" customWidth="1"/>
    <col min="2308" max="2308" width="19" style="318" customWidth="1"/>
    <col min="2309" max="2309" width="0" style="318" hidden="1" customWidth="1"/>
    <col min="2310" max="2310" width="17.6640625" style="318" customWidth="1"/>
    <col min="2311" max="2311" width="0" style="318" hidden="1" customWidth="1"/>
    <col min="2312" max="2312" width="22.33203125" style="318" customWidth="1"/>
    <col min="2313" max="2313" width="5.33203125" style="318" customWidth="1"/>
    <col min="2314" max="2314" width="36.33203125" style="318" customWidth="1"/>
    <col min="2315" max="2315" width="5.6640625" style="318" customWidth="1"/>
    <col min="2316" max="2316" width="0" style="318" hidden="1" customWidth="1"/>
    <col min="2317" max="2317" width="20.6640625" style="318" customWidth="1"/>
    <col min="2318" max="2318" width="4.88671875" style="318" customWidth="1"/>
    <col min="2319" max="2319" width="0" style="318" hidden="1" customWidth="1"/>
    <col min="2320" max="2320" width="24.6640625" style="318" customWidth="1"/>
    <col min="2321" max="2321" width="12.33203125" style="318" customWidth="1"/>
    <col min="2322" max="2322" width="0" style="318" hidden="1" customWidth="1"/>
    <col min="2323" max="2323" width="3.44140625" style="318" customWidth="1"/>
    <col min="2324" max="2324" width="0" style="318" hidden="1" customWidth="1"/>
    <col min="2325" max="2325" width="17.6640625" style="318" customWidth="1"/>
    <col min="2326" max="2326" width="3.44140625" style="318" customWidth="1"/>
    <col min="2327" max="2327" width="0" style="318" hidden="1" customWidth="1"/>
    <col min="2328" max="2328" width="23.6640625" style="318" customWidth="1"/>
    <col min="2329" max="2329" width="10" style="318" customWidth="1"/>
    <col min="2330" max="2330" width="0" style="318" hidden="1" customWidth="1"/>
    <col min="2331" max="2332" width="14.6640625" style="318" customWidth="1"/>
    <col min="2333" max="2333" width="12.88671875" style="318" customWidth="1"/>
    <col min="2334" max="2334" width="3.33203125" style="318" customWidth="1"/>
    <col min="2335" max="2335" width="30.33203125" style="318" customWidth="1"/>
    <col min="2336" max="2336" width="5" style="318" customWidth="1"/>
    <col min="2337" max="2337" width="0" style="318" hidden="1" customWidth="1"/>
    <col min="2338" max="2338" width="14.33203125" style="318" customWidth="1"/>
    <col min="2339" max="2339" width="5.6640625" style="318" customWidth="1"/>
    <col min="2340" max="2340" width="0" style="318" hidden="1" customWidth="1"/>
    <col min="2341" max="2341" width="17.33203125" style="318" customWidth="1"/>
    <col min="2342" max="2342" width="12.6640625" style="318" customWidth="1"/>
    <col min="2343" max="2343" width="0" style="318" hidden="1" customWidth="1"/>
    <col min="2344" max="2344" width="5.33203125" style="318" customWidth="1"/>
    <col min="2345" max="2345" width="0" style="318" hidden="1" customWidth="1"/>
    <col min="2346" max="2346" width="17" style="318" customWidth="1"/>
    <col min="2347" max="2347" width="6.33203125" style="318" customWidth="1"/>
    <col min="2348" max="2348" width="0" style="318" hidden="1" customWidth="1"/>
    <col min="2349" max="2349" width="14.33203125" style="318" customWidth="1"/>
    <col min="2350" max="2350" width="7.5546875" style="318" customWidth="1"/>
    <col min="2351" max="2351" width="0" style="318" hidden="1" customWidth="1"/>
    <col min="2352" max="2353" width="14.33203125" style="318" customWidth="1"/>
    <col min="2354" max="2354" width="20.88671875" style="318" customWidth="1"/>
    <col min="2355" max="2355" width="14.44140625" style="318" customWidth="1"/>
    <col min="2356" max="2356" width="15" style="318" customWidth="1"/>
    <col min="2357" max="2357" width="2.6640625" style="318" customWidth="1"/>
    <col min="2358" max="2358" width="11.6640625" style="318" customWidth="1"/>
    <col min="2359" max="2359" width="11.5546875" style="318" customWidth="1"/>
    <col min="2360" max="2360" width="2.33203125" style="318" customWidth="1"/>
    <col min="2361" max="2361" width="41" style="318" customWidth="1"/>
    <col min="2362" max="2362" width="14.33203125" style="318" customWidth="1"/>
    <col min="2363" max="2364" width="11.5546875" style="318" customWidth="1"/>
    <col min="2365" max="2365" width="21.88671875" style="318" customWidth="1"/>
    <col min="2366" max="2557" width="11.44140625" style="318"/>
    <col min="2558" max="2558" width="21.88671875" style="318" customWidth="1"/>
    <col min="2559" max="2559" width="13.88671875" style="318" customWidth="1"/>
    <col min="2560" max="2560" width="38.6640625" style="318" customWidth="1"/>
    <col min="2561" max="2561" width="3" style="318" bestFit="1" customWidth="1"/>
    <col min="2562" max="2562" width="32.33203125" style="318" customWidth="1"/>
    <col min="2563" max="2563" width="46.33203125" style="318" customWidth="1"/>
    <col min="2564" max="2564" width="19" style="318" customWidth="1"/>
    <col min="2565" max="2565" width="0" style="318" hidden="1" customWidth="1"/>
    <col min="2566" max="2566" width="17.6640625" style="318" customWidth="1"/>
    <col min="2567" max="2567" width="0" style="318" hidden="1" customWidth="1"/>
    <col min="2568" max="2568" width="22.33203125" style="318" customWidth="1"/>
    <col min="2569" max="2569" width="5.33203125" style="318" customWidth="1"/>
    <col min="2570" max="2570" width="36.33203125" style="318" customWidth="1"/>
    <col min="2571" max="2571" width="5.6640625" style="318" customWidth="1"/>
    <col min="2572" max="2572" width="0" style="318" hidden="1" customWidth="1"/>
    <col min="2573" max="2573" width="20.6640625" style="318" customWidth="1"/>
    <col min="2574" max="2574" width="4.88671875" style="318" customWidth="1"/>
    <col min="2575" max="2575" width="0" style="318" hidden="1" customWidth="1"/>
    <col min="2576" max="2576" width="24.6640625" style="318" customWidth="1"/>
    <col min="2577" max="2577" width="12.33203125" style="318" customWidth="1"/>
    <col min="2578" max="2578" width="0" style="318" hidden="1" customWidth="1"/>
    <col min="2579" max="2579" width="3.44140625" style="318" customWidth="1"/>
    <col min="2580" max="2580" width="0" style="318" hidden="1" customWidth="1"/>
    <col min="2581" max="2581" width="17.6640625" style="318" customWidth="1"/>
    <col min="2582" max="2582" width="3.44140625" style="318" customWidth="1"/>
    <col min="2583" max="2583" width="0" style="318" hidden="1" customWidth="1"/>
    <col min="2584" max="2584" width="23.6640625" style="318" customWidth="1"/>
    <col min="2585" max="2585" width="10" style="318" customWidth="1"/>
    <col min="2586" max="2586" width="0" style="318" hidden="1" customWidth="1"/>
    <col min="2587" max="2588" width="14.6640625" style="318" customWidth="1"/>
    <col min="2589" max="2589" width="12.88671875" style="318" customWidth="1"/>
    <col min="2590" max="2590" width="3.33203125" style="318" customWidth="1"/>
    <col min="2591" max="2591" width="30.33203125" style="318" customWidth="1"/>
    <col min="2592" max="2592" width="5" style="318" customWidth="1"/>
    <col min="2593" max="2593" width="0" style="318" hidden="1" customWidth="1"/>
    <col min="2594" max="2594" width="14.33203125" style="318" customWidth="1"/>
    <col min="2595" max="2595" width="5.6640625" style="318" customWidth="1"/>
    <col min="2596" max="2596" width="0" style="318" hidden="1" customWidth="1"/>
    <col min="2597" max="2597" width="17.33203125" style="318" customWidth="1"/>
    <col min="2598" max="2598" width="12.6640625" style="318" customWidth="1"/>
    <col min="2599" max="2599" width="0" style="318" hidden="1" customWidth="1"/>
    <col min="2600" max="2600" width="5.33203125" style="318" customWidth="1"/>
    <col min="2601" max="2601" width="0" style="318" hidden="1" customWidth="1"/>
    <col min="2602" max="2602" width="17" style="318" customWidth="1"/>
    <col min="2603" max="2603" width="6.33203125" style="318" customWidth="1"/>
    <col min="2604" max="2604" width="0" style="318" hidden="1" customWidth="1"/>
    <col min="2605" max="2605" width="14.33203125" style="318" customWidth="1"/>
    <col min="2606" max="2606" width="7.5546875" style="318" customWidth="1"/>
    <col min="2607" max="2607" width="0" style="318" hidden="1" customWidth="1"/>
    <col min="2608" max="2609" width="14.33203125" style="318" customWidth="1"/>
    <col min="2610" max="2610" width="20.88671875" style="318" customWidth="1"/>
    <col min="2611" max="2611" width="14.44140625" style="318" customWidth="1"/>
    <col min="2612" max="2612" width="15" style="318" customWidth="1"/>
    <col min="2613" max="2613" width="2.6640625" style="318" customWidth="1"/>
    <col min="2614" max="2614" width="11.6640625" style="318" customWidth="1"/>
    <col min="2615" max="2615" width="11.5546875" style="318" customWidth="1"/>
    <col min="2616" max="2616" width="2.33203125" style="318" customWidth="1"/>
    <col min="2617" max="2617" width="41" style="318" customWidth="1"/>
    <col min="2618" max="2618" width="14.33203125" style="318" customWidth="1"/>
    <col min="2619" max="2620" width="11.5546875" style="318" customWidth="1"/>
    <col min="2621" max="2621" width="21.88671875" style="318" customWidth="1"/>
    <col min="2622" max="2813" width="11.44140625" style="318"/>
    <col min="2814" max="2814" width="21.88671875" style="318" customWidth="1"/>
    <col min="2815" max="2815" width="13.88671875" style="318" customWidth="1"/>
    <col min="2816" max="2816" width="38.6640625" style="318" customWidth="1"/>
    <col min="2817" max="2817" width="3" style="318" bestFit="1" customWidth="1"/>
    <col min="2818" max="2818" width="32.33203125" style="318" customWidth="1"/>
    <col min="2819" max="2819" width="46.33203125" style="318" customWidth="1"/>
    <col min="2820" max="2820" width="19" style="318" customWidth="1"/>
    <col min="2821" max="2821" width="0" style="318" hidden="1" customWidth="1"/>
    <col min="2822" max="2822" width="17.6640625" style="318" customWidth="1"/>
    <col min="2823" max="2823" width="0" style="318" hidden="1" customWidth="1"/>
    <col min="2824" max="2824" width="22.33203125" style="318" customWidth="1"/>
    <col min="2825" max="2825" width="5.33203125" style="318" customWidth="1"/>
    <col min="2826" max="2826" width="36.33203125" style="318" customWidth="1"/>
    <col min="2827" max="2827" width="5.6640625" style="318" customWidth="1"/>
    <col min="2828" max="2828" width="0" style="318" hidden="1" customWidth="1"/>
    <col min="2829" max="2829" width="20.6640625" style="318" customWidth="1"/>
    <col min="2830" max="2830" width="4.88671875" style="318" customWidth="1"/>
    <col min="2831" max="2831" width="0" style="318" hidden="1" customWidth="1"/>
    <col min="2832" max="2832" width="24.6640625" style="318" customWidth="1"/>
    <col min="2833" max="2833" width="12.33203125" style="318" customWidth="1"/>
    <col min="2834" max="2834" width="0" style="318" hidden="1" customWidth="1"/>
    <col min="2835" max="2835" width="3.44140625" style="318" customWidth="1"/>
    <col min="2836" max="2836" width="0" style="318" hidden="1" customWidth="1"/>
    <col min="2837" max="2837" width="17.6640625" style="318" customWidth="1"/>
    <col min="2838" max="2838" width="3.44140625" style="318" customWidth="1"/>
    <col min="2839" max="2839" width="0" style="318" hidden="1" customWidth="1"/>
    <col min="2840" max="2840" width="23.6640625" style="318" customWidth="1"/>
    <col min="2841" max="2841" width="10" style="318" customWidth="1"/>
    <col min="2842" max="2842" width="0" style="318" hidden="1" customWidth="1"/>
    <col min="2843" max="2844" width="14.6640625" style="318" customWidth="1"/>
    <col min="2845" max="2845" width="12.88671875" style="318" customWidth="1"/>
    <col min="2846" max="2846" width="3.33203125" style="318" customWidth="1"/>
    <col min="2847" max="2847" width="30.33203125" style="318" customWidth="1"/>
    <col min="2848" max="2848" width="5" style="318" customWidth="1"/>
    <col min="2849" max="2849" width="0" style="318" hidden="1" customWidth="1"/>
    <col min="2850" max="2850" width="14.33203125" style="318" customWidth="1"/>
    <col min="2851" max="2851" width="5.6640625" style="318" customWidth="1"/>
    <col min="2852" max="2852" width="0" style="318" hidden="1" customWidth="1"/>
    <col min="2853" max="2853" width="17.33203125" style="318" customWidth="1"/>
    <col min="2854" max="2854" width="12.6640625" style="318" customWidth="1"/>
    <col min="2855" max="2855" width="0" style="318" hidden="1" customWidth="1"/>
    <col min="2856" max="2856" width="5.33203125" style="318" customWidth="1"/>
    <col min="2857" max="2857" width="0" style="318" hidden="1" customWidth="1"/>
    <col min="2858" max="2858" width="17" style="318" customWidth="1"/>
    <col min="2859" max="2859" width="6.33203125" style="318" customWidth="1"/>
    <col min="2860" max="2860" width="0" style="318" hidden="1" customWidth="1"/>
    <col min="2861" max="2861" width="14.33203125" style="318" customWidth="1"/>
    <col min="2862" max="2862" width="7.5546875" style="318" customWidth="1"/>
    <col min="2863" max="2863" width="0" style="318" hidden="1" customWidth="1"/>
    <col min="2864" max="2865" width="14.33203125" style="318" customWidth="1"/>
    <col min="2866" max="2866" width="20.88671875" style="318" customWidth="1"/>
    <col min="2867" max="2867" width="14.44140625" style="318" customWidth="1"/>
    <col min="2868" max="2868" width="15" style="318" customWidth="1"/>
    <col min="2869" max="2869" width="2.6640625" style="318" customWidth="1"/>
    <col min="2870" max="2870" width="11.6640625" style="318" customWidth="1"/>
    <col min="2871" max="2871" width="11.5546875" style="318" customWidth="1"/>
    <col min="2872" max="2872" width="2.33203125" style="318" customWidth="1"/>
    <col min="2873" max="2873" width="41" style="318" customWidth="1"/>
    <col min="2874" max="2874" width="14.33203125" style="318" customWidth="1"/>
    <col min="2875" max="2876" width="11.5546875" style="318" customWidth="1"/>
    <col min="2877" max="2877" width="21.88671875" style="318" customWidth="1"/>
    <col min="2878" max="3069" width="11.44140625" style="318"/>
    <col min="3070" max="3070" width="21.88671875" style="318" customWidth="1"/>
    <col min="3071" max="3071" width="13.88671875" style="318" customWidth="1"/>
    <col min="3072" max="3072" width="38.6640625" style="318" customWidth="1"/>
    <col min="3073" max="3073" width="3" style="318" bestFit="1" customWidth="1"/>
    <col min="3074" max="3074" width="32.33203125" style="318" customWidth="1"/>
    <col min="3075" max="3075" width="46.33203125" style="318" customWidth="1"/>
    <col min="3076" max="3076" width="19" style="318" customWidth="1"/>
    <col min="3077" max="3077" width="0" style="318" hidden="1" customWidth="1"/>
    <col min="3078" max="3078" width="17.6640625" style="318" customWidth="1"/>
    <col min="3079" max="3079" width="0" style="318" hidden="1" customWidth="1"/>
    <col min="3080" max="3080" width="22.33203125" style="318" customWidth="1"/>
    <col min="3081" max="3081" width="5.33203125" style="318" customWidth="1"/>
    <col min="3082" max="3082" width="36.33203125" style="318" customWidth="1"/>
    <col min="3083" max="3083" width="5.6640625" style="318" customWidth="1"/>
    <col min="3084" max="3084" width="0" style="318" hidden="1" customWidth="1"/>
    <col min="3085" max="3085" width="20.6640625" style="318" customWidth="1"/>
    <col min="3086" max="3086" width="4.88671875" style="318" customWidth="1"/>
    <col min="3087" max="3087" width="0" style="318" hidden="1" customWidth="1"/>
    <col min="3088" max="3088" width="24.6640625" style="318" customWidth="1"/>
    <col min="3089" max="3089" width="12.33203125" style="318" customWidth="1"/>
    <col min="3090" max="3090" width="0" style="318" hidden="1" customWidth="1"/>
    <col min="3091" max="3091" width="3.44140625" style="318" customWidth="1"/>
    <col min="3092" max="3092" width="0" style="318" hidden="1" customWidth="1"/>
    <col min="3093" max="3093" width="17.6640625" style="318" customWidth="1"/>
    <col min="3094" max="3094" width="3.44140625" style="318" customWidth="1"/>
    <col min="3095" max="3095" width="0" style="318" hidden="1" customWidth="1"/>
    <col min="3096" max="3096" width="23.6640625" style="318" customWidth="1"/>
    <col min="3097" max="3097" width="10" style="318" customWidth="1"/>
    <col min="3098" max="3098" width="0" style="318" hidden="1" customWidth="1"/>
    <col min="3099" max="3100" width="14.6640625" style="318" customWidth="1"/>
    <col min="3101" max="3101" width="12.88671875" style="318" customWidth="1"/>
    <col min="3102" max="3102" width="3.33203125" style="318" customWidth="1"/>
    <col min="3103" max="3103" width="30.33203125" style="318" customWidth="1"/>
    <col min="3104" max="3104" width="5" style="318" customWidth="1"/>
    <col min="3105" max="3105" width="0" style="318" hidden="1" customWidth="1"/>
    <col min="3106" max="3106" width="14.33203125" style="318" customWidth="1"/>
    <col min="3107" max="3107" width="5.6640625" style="318" customWidth="1"/>
    <col min="3108" max="3108" width="0" style="318" hidden="1" customWidth="1"/>
    <col min="3109" max="3109" width="17.33203125" style="318" customWidth="1"/>
    <col min="3110" max="3110" width="12.6640625" style="318" customWidth="1"/>
    <col min="3111" max="3111" width="0" style="318" hidden="1" customWidth="1"/>
    <col min="3112" max="3112" width="5.33203125" style="318" customWidth="1"/>
    <col min="3113" max="3113" width="0" style="318" hidden="1" customWidth="1"/>
    <col min="3114" max="3114" width="17" style="318" customWidth="1"/>
    <col min="3115" max="3115" width="6.33203125" style="318" customWidth="1"/>
    <col min="3116" max="3116" width="0" style="318" hidden="1" customWidth="1"/>
    <col min="3117" max="3117" width="14.33203125" style="318" customWidth="1"/>
    <col min="3118" max="3118" width="7.5546875" style="318" customWidth="1"/>
    <col min="3119" max="3119" width="0" style="318" hidden="1" customWidth="1"/>
    <col min="3120" max="3121" width="14.33203125" style="318" customWidth="1"/>
    <col min="3122" max="3122" width="20.88671875" style="318" customWidth="1"/>
    <col min="3123" max="3123" width="14.44140625" style="318" customWidth="1"/>
    <col min="3124" max="3124" width="15" style="318" customWidth="1"/>
    <col min="3125" max="3125" width="2.6640625" style="318" customWidth="1"/>
    <col min="3126" max="3126" width="11.6640625" style="318" customWidth="1"/>
    <col min="3127" max="3127" width="11.5546875" style="318" customWidth="1"/>
    <col min="3128" max="3128" width="2.33203125" style="318" customWidth="1"/>
    <col min="3129" max="3129" width="41" style="318" customWidth="1"/>
    <col min="3130" max="3130" width="14.33203125" style="318" customWidth="1"/>
    <col min="3131" max="3132" width="11.5546875" style="318" customWidth="1"/>
    <col min="3133" max="3133" width="21.88671875" style="318" customWidth="1"/>
    <col min="3134" max="3325" width="11.44140625" style="318"/>
    <col min="3326" max="3326" width="21.88671875" style="318" customWidth="1"/>
    <col min="3327" max="3327" width="13.88671875" style="318" customWidth="1"/>
    <col min="3328" max="3328" width="38.6640625" style="318" customWidth="1"/>
    <col min="3329" max="3329" width="3" style="318" bestFit="1" customWidth="1"/>
    <col min="3330" max="3330" width="32.33203125" style="318" customWidth="1"/>
    <col min="3331" max="3331" width="46.33203125" style="318" customWidth="1"/>
    <col min="3332" max="3332" width="19" style="318" customWidth="1"/>
    <col min="3333" max="3333" width="0" style="318" hidden="1" customWidth="1"/>
    <col min="3334" max="3334" width="17.6640625" style="318" customWidth="1"/>
    <col min="3335" max="3335" width="0" style="318" hidden="1" customWidth="1"/>
    <col min="3336" max="3336" width="22.33203125" style="318" customWidth="1"/>
    <col min="3337" max="3337" width="5.33203125" style="318" customWidth="1"/>
    <col min="3338" max="3338" width="36.33203125" style="318" customWidth="1"/>
    <col min="3339" max="3339" width="5.6640625" style="318" customWidth="1"/>
    <col min="3340" max="3340" width="0" style="318" hidden="1" customWidth="1"/>
    <col min="3341" max="3341" width="20.6640625" style="318" customWidth="1"/>
    <col min="3342" max="3342" width="4.88671875" style="318" customWidth="1"/>
    <col min="3343" max="3343" width="0" style="318" hidden="1" customWidth="1"/>
    <col min="3344" max="3344" width="24.6640625" style="318" customWidth="1"/>
    <col min="3345" max="3345" width="12.33203125" style="318" customWidth="1"/>
    <col min="3346" max="3346" width="0" style="318" hidden="1" customWidth="1"/>
    <col min="3347" max="3347" width="3.44140625" style="318" customWidth="1"/>
    <col min="3348" max="3348" width="0" style="318" hidden="1" customWidth="1"/>
    <col min="3349" max="3349" width="17.6640625" style="318" customWidth="1"/>
    <col min="3350" max="3350" width="3.44140625" style="318" customWidth="1"/>
    <col min="3351" max="3351" width="0" style="318" hidden="1" customWidth="1"/>
    <col min="3352" max="3352" width="23.6640625" style="318" customWidth="1"/>
    <col min="3353" max="3353" width="10" style="318" customWidth="1"/>
    <col min="3354" max="3354" width="0" style="318" hidden="1" customWidth="1"/>
    <col min="3355" max="3356" width="14.6640625" style="318" customWidth="1"/>
    <col min="3357" max="3357" width="12.88671875" style="318" customWidth="1"/>
    <col min="3358" max="3358" width="3.33203125" style="318" customWidth="1"/>
    <col min="3359" max="3359" width="30.33203125" style="318" customWidth="1"/>
    <col min="3360" max="3360" width="5" style="318" customWidth="1"/>
    <col min="3361" max="3361" width="0" style="318" hidden="1" customWidth="1"/>
    <col min="3362" max="3362" width="14.33203125" style="318" customWidth="1"/>
    <col min="3363" max="3363" width="5.6640625" style="318" customWidth="1"/>
    <col min="3364" max="3364" width="0" style="318" hidden="1" customWidth="1"/>
    <col min="3365" max="3365" width="17.33203125" style="318" customWidth="1"/>
    <col min="3366" max="3366" width="12.6640625" style="318" customWidth="1"/>
    <col min="3367" max="3367" width="0" style="318" hidden="1" customWidth="1"/>
    <col min="3368" max="3368" width="5.33203125" style="318" customWidth="1"/>
    <col min="3369" max="3369" width="0" style="318" hidden="1" customWidth="1"/>
    <col min="3370" max="3370" width="17" style="318" customWidth="1"/>
    <col min="3371" max="3371" width="6.33203125" style="318" customWidth="1"/>
    <col min="3372" max="3372" width="0" style="318" hidden="1" customWidth="1"/>
    <col min="3373" max="3373" width="14.33203125" style="318" customWidth="1"/>
    <col min="3374" max="3374" width="7.5546875" style="318" customWidth="1"/>
    <col min="3375" max="3375" width="0" style="318" hidden="1" customWidth="1"/>
    <col min="3376" max="3377" width="14.33203125" style="318" customWidth="1"/>
    <col min="3378" max="3378" width="20.88671875" style="318" customWidth="1"/>
    <col min="3379" max="3379" width="14.44140625" style="318" customWidth="1"/>
    <col min="3380" max="3380" width="15" style="318" customWidth="1"/>
    <col min="3381" max="3381" width="2.6640625" style="318" customWidth="1"/>
    <col min="3382" max="3382" width="11.6640625" style="318" customWidth="1"/>
    <col min="3383" max="3383" width="11.5546875" style="318" customWidth="1"/>
    <col min="3384" max="3384" width="2.33203125" style="318" customWidth="1"/>
    <col min="3385" max="3385" width="41" style="318" customWidth="1"/>
    <col min="3386" max="3386" width="14.33203125" style="318" customWidth="1"/>
    <col min="3387" max="3388" width="11.5546875" style="318" customWidth="1"/>
    <col min="3389" max="3389" width="21.88671875" style="318" customWidth="1"/>
    <col min="3390" max="3581" width="11.44140625" style="318"/>
    <col min="3582" max="3582" width="21.88671875" style="318" customWidth="1"/>
    <col min="3583" max="3583" width="13.88671875" style="318" customWidth="1"/>
    <col min="3584" max="3584" width="38.6640625" style="318" customWidth="1"/>
    <col min="3585" max="3585" width="3" style="318" bestFit="1" customWidth="1"/>
    <col min="3586" max="3586" width="32.33203125" style="318" customWidth="1"/>
    <col min="3587" max="3587" width="46.33203125" style="318" customWidth="1"/>
    <col min="3588" max="3588" width="19" style="318" customWidth="1"/>
    <col min="3589" max="3589" width="0" style="318" hidden="1" customWidth="1"/>
    <col min="3590" max="3590" width="17.6640625" style="318" customWidth="1"/>
    <col min="3591" max="3591" width="0" style="318" hidden="1" customWidth="1"/>
    <col min="3592" max="3592" width="22.33203125" style="318" customWidth="1"/>
    <col min="3593" max="3593" width="5.33203125" style="318" customWidth="1"/>
    <col min="3594" max="3594" width="36.33203125" style="318" customWidth="1"/>
    <col min="3595" max="3595" width="5.6640625" style="318" customWidth="1"/>
    <col min="3596" max="3596" width="0" style="318" hidden="1" customWidth="1"/>
    <col min="3597" max="3597" width="20.6640625" style="318" customWidth="1"/>
    <col min="3598" max="3598" width="4.88671875" style="318" customWidth="1"/>
    <col min="3599" max="3599" width="0" style="318" hidden="1" customWidth="1"/>
    <col min="3600" max="3600" width="24.6640625" style="318" customWidth="1"/>
    <col min="3601" max="3601" width="12.33203125" style="318" customWidth="1"/>
    <col min="3602" max="3602" width="0" style="318" hidden="1" customWidth="1"/>
    <col min="3603" max="3603" width="3.44140625" style="318" customWidth="1"/>
    <col min="3604" max="3604" width="0" style="318" hidden="1" customWidth="1"/>
    <col min="3605" max="3605" width="17.6640625" style="318" customWidth="1"/>
    <col min="3606" max="3606" width="3.44140625" style="318" customWidth="1"/>
    <col min="3607" max="3607" width="0" style="318" hidden="1" customWidth="1"/>
    <col min="3608" max="3608" width="23.6640625" style="318" customWidth="1"/>
    <col min="3609" max="3609" width="10" style="318" customWidth="1"/>
    <col min="3610" max="3610" width="0" style="318" hidden="1" customWidth="1"/>
    <col min="3611" max="3612" width="14.6640625" style="318" customWidth="1"/>
    <col min="3613" max="3613" width="12.88671875" style="318" customWidth="1"/>
    <col min="3614" max="3614" width="3.33203125" style="318" customWidth="1"/>
    <col min="3615" max="3615" width="30.33203125" style="318" customWidth="1"/>
    <col min="3616" max="3616" width="5" style="318" customWidth="1"/>
    <col min="3617" max="3617" width="0" style="318" hidden="1" customWidth="1"/>
    <col min="3618" max="3618" width="14.33203125" style="318" customWidth="1"/>
    <col min="3619" max="3619" width="5.6640625" style="318" customWidth="1"/>
    <col min="3620" max="3620" width="0" style="318" hidden="1" customWidth="1"/>
    <col min="3621" max="3621" width="17.33203125" style="318" customWidth="1"/>
    <col min="3622" max="3622" width="12.6640625" style="318" customWidth="1"/>
    <col min="3623" max="3623" width="0" style="318" hidden="1" customWidth="1"/>
    <col min="3624" max="3624" width="5.33203125" style="318" customWidth="1"/>
    <col min="3625" max="3625" width="0" style="318" hidden="1" customWidth="1"/>
    <col min="3626" max="3626" width="17" style="318" customWidth="1"/>
    <col min="3627" max="3627" width="6.33203125" style="318" customWidth="1"/>
    <col min="3628" max="3628" width="0" style="318" hidden="1" customWidth="1"/>
    <col min="3629" max="3629" width="14.33203125" style="318" customWidth="1"/>
    <col min="3630" max="3630" width="7.5546875" style="318" customWidth="1"/>
    <col min="3631" max="3631" width="0" style="318" hidden="1" customWidth="1"/>
    <col min="3632" max="3633" width="14.33203125" style="318" customWidth="1"/>
    <col min="3634" max="3634" width="20.88671875" style="318" customWidth="1"/>
    <col min="3635" max="3635" width="14.44140625" style="318" customWidth="1"/>
    <col min="3636" max="3636" width="15" style="318" customWidth="1"/>
    <col min="3637" max="3637" width="2.6640625" style="318" customWidth="1"/>
    <col min="3638" max="3638" width="11.6640625" style="318" customWidth="1"/>
    <col min="3639" max="3639" width="11.5546875" style="318" customWidth="1"/>
    <col min="3640" max="3640" width="2.33203125" style="318" customWidth="1"/>
    <col min="3641" max="3641" width="41" style="318" customWidth="1"/>
    <col min="3642" max="3642" width="14.33203125" style="318" customWidth="1"/>
    <col min="3643" max="3644" width="11.5546875" style="318" customWidth="1"/>
    <col min="3645" max="3645" width="21.88671875" style="318" customWidth="1"/>
    <col min="3646" max="3837" width="11.44140625" style="318"/>
    <col min="3838" max="3838" width="21.88671875" style="318" customWidth="1"/>
    <col min="3839" max="3839" width="13.88671875" style="318" customWidth="1"/>
    <col min="3840" max="3840" width="38.6640625" style="318" customWidth="1"/>
    <col min="3841" max="3841" width="3" style="318" bestFit="1" customWidth="1"/>
    <col min="3842" max="3842" width="32.33203125" style="318" customWidth="1"/>
    <col min="3843" max="3843" width="46.33203125" style="318" customWidth="1"/>
    <col min="3844" max="3844" width="19" style="318" customWidth="1"/>
    <col min="3845" max="3845" width="0" style="318" hidden="1" customWidth="1"/>
    <col min="3846" max="3846" width="17.6640625" style="318" customWidth="1"/>
    <col min="3847" max="3847" width="0" style="318" hidden="1" customWidth="1"/>
    <col min="3848" max="3848" width="22.33203125" style="318" customWidth="1"/>
    <col min="3849" max="3849" width="5.33203125" style="318" customWidth="1"/>
    <col min="3850" max="3850" width="36.33203125" style="318" customWidth="1"/>
    <col min="3851" max="3851" width="5.6640625" style="318" customWidth="1"/>
    <col min="3852" max="3852" width="0" style="318" hidden="1" customWidth="1"/>
    <col min="3853" max="3853" width="20.6640625" style="318" customWidth="1"/>
    <col min="3854" max="3854" width="4.88671875" style="318" customWidth="1"/>
    <col min="3855" max="3855" width="0" style="318" hidden="1" customWidth="1"/>
    <col min="3856" max="3856" width="24.6640625" style="318" customWidth="1"/>
    <col min="3857" max="3857" width="12.33203125" style="318" customWidth="1"/>
    <col min="3858" max="3858" width="0" style="318" hidden="1" customWidth="1"/>
    <col min="3859" max="3859" width="3.44140625" style="318" customWidth="1"/>
    <col min="3860" max="3860" width="0" style="318" hidden="1" customWidth="1"/>
    <col min="3861" max="3861" width="17.6640625" style="318" customWidth="1"/>
    <col min="3862" max="3862" width="3.44140625" style="318" customWidth="1"/>
    <col min="3863" max="3863" width="0" style="318" hidden="1" customWidth="1"/>
    <col min="3864" max="3864" width="23.6640625" style="318" customWidth="1"/>
    <col min="3865" max="3865" width="10" style="318" customWidth="1"/>
    <col min="3866" max="3866" width="0" style="318" hidden="1" customWidth="1"/>
    <col min="3867" max="3868" width="14.6640625" style="318" customWidth="1"/>
    <col min="3869" max="3869" width="12.88671875" style="318" customWidth="1"/>
    <col min="3870" max="3870" width="3.33203125" style="318" customWidth="1"/>
    <col min="3871" max="3871" width="30.33203125" style="318" customWidth="1"/>
    <col min="3872" max="3872" width="5" style="318" customWidth="1"/>
    <col min="3873" max="3873" width="0" style="318" hidden="1" customWidth="1"/>
    <col min="3874" max="3874" width="14.33203125" style="318" customWidth="1"/>
    <col min="3875" max="3875" width="5.6640625" style="318" customWidth="1"/>
    <col min="3876" max="3876" width="0" style="318" hidden="1" customWidth="1"/>
    <col min="3877" max="3877" width="17.33203125" style="318" customWidth="1"/>
    <col min="3878" max="3878" width="12.6640625" style="318" customWidth="1"/>
    <col min="3879" max="3879" width="0" style="318" hidden="1" customWidth="1"/>
    <col min="3880" max="3880" width="5.33203125" style="318" customWidth="1"/>
    <col min="3881" max="3881" width="0" style="318" hidden="1" customWidth="1"/>
    <col min="3882" max="3882" width="17" style="318" customWidth="1"/>
    <col min="3883" max="3883" width="6.33203125" style="318" customWidth="1"/>
    <col min="3884" max="3884" width="0" style="318" hidden="1" customWidth="1"/>
    <col min="3885" max="3885" width="14.33203125" style="318" customWidth="1"/>
    <col min="3886" max="3886" width="7.5546875" style="318" customWidth="1"/>
    <col min="3887" max="3887" width="0" style="318" hidden="1" customWidth="1"/>
    <col min="3888" max="3889" width="14.33203125" style="318" customWidth="1"/>
    <col min="3890" max="3890" width="20.88671875" style="318" customWidth="1"/>
    <col min="3891" max="3891" width="14.44140625" style="318" customWidth="1"/>
    <col min="3892" max="3892" width="15" style="318" customWidth="1"/>
    <col min="3893" max="3893" width="2.6640625" style="318" customWidth="1"/>
    <col min="3894" max="3894" width="11.6640625" style="318" customWidth="1"/>
    <col min="3895" max="3895" width="11.5546875" style="318" customWidth="1"/>
    <col min="3896" max="3896" width="2.33203125" style="318" customWidth="1"/>
    <col min="3897" max="3897" width="41" style="318" customWidth="1"/>
    <col min="3898" max="3898" width="14.33203125" style="318" customWidth="1"/>
    <col min="3899" max="3900" width="11.5546875" style="318" customWidth="1"/>
    <col min="3901" max="3901" width="21.88671875" style="318" customWidth="1"/>
    <col min="3902" max="4093" width="11.44140625" style="318"/>
    <col min="4094" max="4094" width="21.88671875" style="318" customWidth="1"/>
    <col min="4095" max="4095" width="13.88671875" style="318" customWidth="1"/>
    <col min="4096" max="4096" width="38.6640625" style="318" customWidth="1"/>
    <col min="4097" max="4097" width="3" style="318" bestFit="1" customWidth="1"/>
    <col min="4098" max="4098" width="32.33203125" style="318" customWidth="1"/>
    <col min="4099" max="4099" width="46.33203125" style="318" customWidth="1"/>
    <col min="4100" max="4100" width="19" style="318" customWidth="1"/>
    <col min="4101" max="4101" width="0" style="318" hidden="1" customWidth="1"/>
    <col min="4102" max="4102" width="17.6640625" style="318" customWidth="1"/>
    <col min="4103" max="4103" width="0" style="318" hidden="1" customWidth="1"/>
    <col min="4104" max="4104" width="22.33203125" style="318" customWidth="1"/>
    <col min="4105" max="4105" width="5.33203125" style="318" customWidth="1"/>
    <col min="4106" max="4106" width="36.33203125" style="318" customWidth="1"/>
    <col min="4107" max="4107" width="5.6640625" style="318" customWidth="1"/>
    <col min="4108" max="4108" width="0" style="318" hidden="1" customWidth="1"/>
    <col min="4109" max="4109" width="20.6640625" style="318" customWidth="1"/>
    <col min="4110" max="4110" width="4.88671875" style="318" customWidth="1"/>
    <col min="4111" max="4111" width="0" style="318" hidden="1" customWidth="1"/>
    <col min="4112" max="4112" width="24.6640625" style="318" customWidth="1"/>
    <col min="4113" max="4113" width="12.33203125" style="318" customWidth="1"/>
    <col min="4114" max="4114" width="0" style="318" hidden="1" customWidth="1"/>
    <col min="4115" max="4115" width="3.44140625" style="318" customWidth="1"/>
    <col min="4116" max="4116" width="0" style="318" hidden="1" customWidth="1"/>
    <col min="4117" max="4117" width="17.6640625" style="318" customWidth="1"/>
    <col min="4118" max="4118" width="3.44140625" style="318" customWidth="1"/>
    <col min="4119" max="4119" width="0" style="318" hidden="1" customWidth="1"/>
    <col min="4120" max="4120" width="23.6640625" style="318" customWidth="1"/>
    <col min="4121" max="4121" width="10" style="318" customWidth="1"/>
    <col min="4122" max="4122" width="0" style="318" hidden="1" customWidth="1"/>
    <col min="4123" max="4124" width="14.6640625" style="318" customWidth="1"/>
    <col min="4125" max="4125" width="12.88671875" style="318" customWidth="1"/>
    <col min="4126" max="4126" width="3.33203125" style="318" customWidth="1"/>
    <col min="4127" max="4127" width="30.33203125" style="318" customWidth="1"/>
    <col min="4128" max="4128" width="5" style="318" customWidth="1"/>
    <col min="4129" max="4129" width="0" style="318" hidden="1" customWidth="1"/>
    <col min="4130" max="4130" width="14.33203125" style="318" customWidth="1"/>
    <col min="4131" max="4131" width="5.6640625" style="318" customWidth="1"/>
    <col min="4132" max="4132" width="0" style="318" hidden="1" customWidth="1"/>
    <col min="4133" max="4133" width="17.33203125" style="318" customWidth="1"/>
    <col min="4134" max="4134" width="12.6640625" style="318" customWidth="1"/>
    <col min="4135" max="4135" width="0" style="318" hidden="1" customWidth="1"/>
    <col min="4136" max="4136" width="5.33203125" style="318" customWidth="1"/>
    <col min="4137" max="4137" width="0" style="318" hidden="1" customWidth="1"/>
    <col min="4138" max="4138" width="17" style="318" customWidth="1"/>
    <col min="4139" max="4139" width="6.33203125" style="318" customWidth="1"/>
    <col min="4140" max="4140" width="0" style="318" hidden="1" customWidth="1"/>
    <col min="4141" max="4141" width="14.33203125" style="318" customWidth="1"/>
    <col min="4142" max="4142" width="7.5546875" style="318" customWidth="1"/>
    <col min="4143" max="4143" width="0" style="318" hidden="1" customWidth="1"/>
    <col min="4144" max="4145" width="14.33203125" style="318" customWidth="1"/>
    <col min="4146" max="4146" width="20.88671875" style="318" customWidth="1"/>
    <col min="4147" max="4147" width="14.44140625" style="318" customWidth="1"/>
    <col min="4148" max="4148" width="15" style="318" customWidth="1"/>
    <col min="4149" max="4149" width="2.6640625" style="318" customWidth="1"/>
    <col min="4150" max="4150" width="11.6640625" style="318" customWidth="1"/>
    <col min="4151" max="4151" width="11.5546875" style="318" customWidth="1"/>
    <col min="4152" max="4152" width="2.33203125" style="318" customWidth="1"/>
    <col min="4153" max="4153" width="41" style="318" customWidth="1"/>
    <col min="4154" max="4154" width="14.33203125" style="318" customWidth="1"/>
    <col min="4155" max="4156" width="11.5546875" style="318" customWidth="1"/>
    <col min="4157" max="4157" width="21.88671875" style="318" customWidth="1"/>
    <col min="4158" max="4349" width="11.44140625" style="318"/>
    <col min="4350" max="4350" width="21.88671875" style="318" customWidth="1"/>
    <col min="4351" max="4351" width="13.88671875" style="318" customWidth="1"/>
    <col min="4352" max="4352" width="38.6640625" style="318" customWidth="1"/>
    <col min="4353" max="4353" width="3" style="318" bestFit="1" customWidth="1"/>
    <col min="4354" max="4354" width="32.33203125" style="318" customWidth="1"/>
    <col min="4355" max="4355" width="46.33203125" style="318" customWidth="1"/>
    <col min="4356" max="4356" width="19" style="318" customWidth="1"/>
    <col min="4357" max="4357" width="0" style="318" hidden="1" customWidth="1"/>
    <col min="4358" max="4358" width="17.6640625" style="318" customWidth="1"/>
    <col min="4359" max="4359" width="0" style="318" hidden="1" customWidth="1"/>
    <col min="4360" max="4360" width="22.33203125" style="318" customWidth="1"/>
    <col min="4361" max="4361" width="5.33203125" style="318" customWidth="1"/>
    <col min="4362" max="4362" width="36.33203125" style="318" customWidth="1"/>
    <col min="4363" max="4363" width="5.6640625" style="318" customWidth="1"/>
    <col min="4364" max="4364" width="0" style="318" hidden="1" customWidth="1"/>
    <col min="4365" max="4365" width="20.6640625" style="318" customWidth="1"/>
    <col min="4366" max="4366" width="4.88671875" style="318" customWidth="1"/>
    <col min="4367" max="4367" width="0" style="318" hidden="1" customWidth="1"/>
    <col min="4368" max="4368" width="24.6640625" style="318" customWidth="1"/>
    <col min="4369" max="4369" width="12.33203125" style="318" customWidth="1"/>
    <col min="4370" max="4370" width="0" style="318" hidden="1" customWidth="1"/>
    <col min="4371" max="4371" width="3.44140625" style="318" customWidth="1"/>
    <col min="4372" max="4372" width="0" style="318" hidden="1" customWidth="1"/>
    <col min="4373" max="4373" width="17.6640625" style="318" customWidth="1"/>
    <col min="4374" max="4374" width="3.44140625" style="318" customWidth="1"/>
    <col min="4375" max="4375" width="0" style="318" hidden="1" customWidth="1"/>
    <col min="4376" max="4376" width="23.6640625" style="318" customWidth="1"/>
    <col min="4377" max="4377" width="10" style="318" customWidth="1"/>
    <col min="4378" max="4378" width="0" style="318" hidden="1" customWidth="1"/>
    <col min="4379" max="4380" width="14.6640625" style="318" customWidth="1"/>
    <col min="4381" max="4381" width="12.88671875" style="318" customWidth="1"/>
    <col min="4382" max="4382" width="3.33203125" style="318" customWidth="1"/>
    <col min="4383" max="4383" width="30.33203125" style="318" customWidth="1"/>
    <col min="4384" max="4384" width="5" style="318" customWidth="1"/>
    <col min="4385" max="4385" width="0" style="318" hidden="1" customWidth="1"/>
    <col min="4386" max="4386" width="14.33203125" style="318" customWidth="1"/>
    <col min="4387" max="4387" width="5.6640625" style="318" customWidth="1"/>
    <col min="4388" max="4388" width="0" style="318" hidden="1" customWidth="1"/>
    <col min="4389" max="4389" width="17.33203125" style="318" customWidth="1"/>
    <col min="4390" max="4390" width="12.6640625" style="318" customWidth="1"/>
    <col min="4391" max="4391" width="0" style="318" hidden="1" customWidth="1"/>
    <col min="4392" max="4392" width="5.33203125" style="318" customWidth="1"/>
    <col min="4393" max="4393" width="0" style="318" hidden="1" customWidth="1"/>
    <col min="4394" max="4394" width="17" style="318" customWidth="1"/>
    <col min="4395" max="4395" width="6.33203125" style="318" customWidth="1"/>
    <col min="4396" max="4396" width="0" style="318" hidden="1" customWidth="1"/>
    <col min="4397" max="4397" width="14.33203125" style="318" customWidth="1"/>
    <col min="4398" max="4398" width="7.5546875" style="318" customWidth="1"/>
    <col min="4399" max="4399" width="0" style="318" hidden="1" customWidth="1"/>
    <col min="4400" max="4401" width="14.33203125" style="318" customWidth="1"/>
    <col min="4402" max="4402" width="20.88671875" style="318" customWidth="1"/>
    <col min="4403" max="4403" width="14.44140625" style="318" customWidth="1"/>
    <col min="4404" max="4404" width="15" style="318" customWidth="1"/>
    <col min="4405" max="4405" width="2.6640625" style="318" customWidth="1"/>
    <col min="4406" max="4406" width="11.6640625" style="318" customWidth="1"/>
    <col min="4407" max="4407" width="11.5546875" style="318" customWidth="1"/>
    <col min="4408" max="4408" width="2.33203125" style="318" customWidth="1"/>
    <col min="4409" max="4409" width="41" style="318" customWidth="1"/>
    <col min="4410" max="4410" width="14.33203125" style="318" customWidth="1"/>
    <col min="4411" max="4412" width="11.5546875" style="318" customWidth="1"/>
    <col min="4413" max="4413" width="21.88671875" style="318" customWidth="1"/>
    <col min="4414" max="4605" width="11.44140625" style="318"/>
    <col min="4606" max="4606" width="21.88671875" style="318" customWidth="1"/>
    <col min="4607" max="4607" width="13.88671875" style="318" customWidth="1"/>
    <col min="4608" max="4608" width="38.6640625" style="318" customWidth="1"/>
    <col min="4609" max="4609" width="3" style="318" bestFit="1" customWidth="1"/>
    <col min="4610" max="4610" width="32.33203125" style="318" customWidth="1"/>
    <col min="4611" max="4611" width="46.33203125" style="318" customWidth="1"/>
    <col min="4612" max="4612" width="19" style="318" customWidth="1"/>
    <col min="4613" max="4613" width="0" style="318" hidden="1" customWidth="1"/>
    <col min="4614" max="4614" width="17.6640625" style="318" customWidth="1"/>
    <col min="4615" max="4615" width="0" style="318" hidden="1" customWidth="1"/>
    <col min="4616" max="4616" width="22.33203125" style="318" customWidth="1"/>
    <col min="4617" max="4617" width="5.33203125" style="318" customWidth="1"/>
    <col min="4618" max="4618" width="36.33203125" style="318" customWidth="1"/>
    <col min="4619" max="4619" width="5.6640625" style="318" customWidth="1"/>
    <col min="4620" max="4620" width="0" style="318" hidden="1" customWidth="1"/>
    <col min="4621" max="4621" width="20.6640625" style="318" customWidth="1"/>
    <col min="4622" max="4622" width="4.88671875" style="318" customWidth="1"/>
    <col min="4623" max="4623" width="0" style="318" hidden="1" customWidth="1"/>
    <col min="4624" max="4624" width="24.6640625" style="318" customWidth="1"/>
    <col min="4625" max="4625" width="12.33203125" style="318" customWidth="1"/>
    <col min="4626" max="4626" width="0" style="318" hidden="1" customWidth="1"/>
    <col min="4627" max="4627" width="3.44140625" style="318" customWidth="1"/>
    <col min="4628" max="4628" width="0" style="318" hidden="1" customWidth="1"/>
    <col min="4629" max="4629" width="17.6640625" style="318" customWidth="1"/>
    <col min="4630" max="4630" width="3.44140625" style="318" customWidth="1"/>
    <col min="4631" max="4631" width="0" style="318" hidden="1" customWidth="1"/>
    <col min="4632" max="4632" width="23.6640625" style="318" customWidth="1"/>
    <col min="4633" max="4633" width="10" style="318" customWidth="1"/>
    <col min="4634" max="4634" width="0" style="318" hidden="1" customWidth="1"/>
    <col min="4635" max="4636" width="14.6640625" style="318" customWidth="1"/>
    <col min="4637" max="4637" width="12.88671875" style="318" customWidth="1"/>
    <col min="4638" max="4638" width="3.33203125" style="318" customWidth="1"/>
    <col min="4639" max="4639" width="30.33203125" style="318" customWidth="1"/>
    <col min="4640" max="4640" width="5" style="318" customWidth="1"/>
    <col min="4641" max="4641" width="0" style="318" hidden="1" customWidth="1"/>
    <col min="4642" max="4642" width="14.33203125" style="318" customWidth="1"/>
    <col min="4643" max="4643" width="5.6640625" style="318" customWidth="1"/>
    <col min="4644" max="4644" width="0" style="318" hidden="1" customWidth="1"/>
    <col min="4645" max="4645" width="17.33203125" style="318" customWidth="1"/>
    <col min="4646" max="4646" width="12.6640625" style="318" customWidth="1"/>
    <col min="4647" max="4647" width="0" style="318" hidden="1" customWidth="1"/>
    <col min="4648" max="4648" width="5.33203125" style="318" customWidth="1"/>
    <col min="4649" max="4649" width="0" style="318" hidden="1" customWidth="1"/>
    <col min="4650" max="4650" width="17" style="318" customWidth="1"/>
    <col min="4651" max="4651" width="6.33203125" style="318" customWidth="1"/>
    <col min="4652" max="4652" width="0" style="318" hidden="1" customWidth="1"/>
    <col min="4653" max="4653" width="14.33203125" style="318" customWidth="1"/>
    <col min="4654" max="4654" width="7.5546875" style="318" customWidth="1"/>
    <col min="4655" max="4655" width="0" style="318" hidden="1" customWidth="1"/>
    <col min="4656" max="4657" width="14.33203125" style="318" customWidth="1"/>
    <col min="4658" max="4658" width="20.88671875" style="318" customWidth="1"/>
    <col min="4659" max="4659" width="14.44140625" style="318" customWidth="1"/>
    <col min="4660" max="4660" width="15" style="318" customWidth="1"/>
    <col min="4661" max="4661" width="2.6640625" style="318" customWidth="1"/>
    <col min="4662" max="4662" width="11.6640625" style="318" customWidth="1"/>
    <col min="4663" max="4663" width="11.5546875" style="318" customWidth="1"/>
    <col min="4664" max="4664" width="2.33203125" style="318" customWidth="1"/>
    <col min="4665" max="4665" width="41" style="318" customWidth="1"/>
    <col min="4666" max="4666" width="14.33203125" style="318" customWidth="1"/>
    <col min="4667" max="4668" width="11.5546875" style="318" customWidth="1"/>
    <col min="4669" max="4669" width="21.88671875" style="318" customWidth="1"/>
    <col min="4670" max="4861" width="11.44140625" style="318"/>
    <col min="4862" max="4862" width="21.88671875" style="318" customWidth="1"/>
    <col min="4863" max="4863" width="13.88671875" style="318" customWidth="1"/>
    <col min="4864" max="4864" width="38.6640625" style="318" customWidth="1"/>
    <col min="4865" max="4865" width="3" style="318" bestFit="1" customWidth="1"/>
    <col min="4866" max="4866" width="32.33203125" style="318" customWidth="1"/>
    <col min="4867" max="4867" width="46.33203125" style="318" customWidth="1"/>
    <col min="4868" max="4868" width="19" style="318" customWidth="1"/>
    <col min="4869" max="4869" width="0" style="318" hidden="1" customWidth="1"/>
    <col min="4870" max="4870" width="17.6640625" style="318" customWidth="1"/>
    <col min="4871" max="4871" width="0" style="318" hidden="1" customWidth="1"/>
    <col min="4872" max="4872" width="22.33203125" style="318" customWidth="1"/>
    <col min="4873" max="4873" width="5.33203125" style="318" customWidth="1"/>
    <col min="4874" max="4874" width="36.33203125" style="318" customWidth="1"/>
    <col min="4875" max="4875" width="5.6640625" style="318" customWidth="1"/>
    <col min="4876" max="4876" width="0" style="318" hidden="1" customWidth="1"/>
    <col min="4877" max="4877" width="20.6640625" style="318" customWidth="1"/>
    <col min="4878" max="4878" width="4.88671875" style="318" customWidth="1"/>
    <col min="4879" max="4879" width="0" style="318" hidden="1" customWidth="1"/>
    <col min="4880" max="4880" width="24.6640625" style="318" customWidth="1"/>
    <col min="4881" max="4881" width="12.33203125" style="318" customWidth="1"/>
    <col min="4882" max="4882" width="0" style="318" hidden="1" customWidth="1"/>
    <col min="4883" max="4883" width="3.44140625" style="318" customWidth="1"/>
    <col min="4884" max="4884" width="0" style="318" hidden="1" customWidth="1"/>
    <col min="4885" max="4885" width="17.6640625" style="318" customWidth="1"/>
    <col min="4886" max="4886" width="3.44140625" style="318" customWidth="1"/>
    <col min="4887" max="4887" width="0" style="318" hidden="1" customWidth="1"/>
    <col min="4888" max="4888" width="23.6640625" style="318" customWidth="1"/>
    <col min="4889" max="4889" width="10" style="318" customWidth="1"/>
    <col min="4890" max="4890" width="0" style="318" hidden="1" customWidth="1"/>
    <col min="4891" max="4892" width="14.6640625" style="318" customWidth="1"/>
    <col min="4893" max="4893" width="12.88671875" style="318" customWidth="1"/>
    <col min="4894" max="4894" width="3.33203125" style="318" customWidth="1"/>
    <col min="4895" max="4895" width="30.33203125" style="318" customWidth="1"/>
    <col min="4896" max="4896" width="5" style="318" customWidth="1"/>
    <col min="4897" max="4897" width="0" style="318" hidden="1" customWidth="1"/>
    <col min="4898" max="4898" width="14.33203125" style="318" customWidth="1"/>
    <col min="4899" max="4899" width="5.6640625" style="318" customWidth="1"/>
    <col min="4900" max="4900" width="0" style="318" hidden="1" customWidth="1"/>
    <col min="4901" max="4901" width="17.33203125" style="318" customWidth="1"/>
    <col min="4902" max="4902" width="12.6640625" style="318" customWidth="1"/>
    <col min="4903" max="4903" width="0" style="318" hidden="1" customWidth="1"/>
    <col min="4904" max="4904" width="5.33203125" style="318" customWidth="1"/>
    <col min="4905" max="4905" width="0" style="318" hidden="1" customWidth="1"/>
    <col min="4906" max="4906" width="17" style="318" customWidth="1"/>
    <col min="4907" max="4907" width="6.33203125" style="318" customWidth="1"/>
    <col min="4908" max="4908" width="0" style="318" hidden="1" customWidth="1"/>
    <col min="4909" max="4909" width="14.33203125" style="318" customWidth="1"/>
    <col min="4910" max="4910" width="7.5546875" style="318" customWidth="1"/>
    <col min="4911" max="4911" width="0" style="318" hidden="1" customWidth="1"/>
    <col min="4912" max="4913" width="14.33203125" style="318" customWidth="1"/>
    <col min="4914" max="4914" width="20.88671875" style="318" customWidth="1"/>
    <col min="4915" max="4915" width="14.44140625" style="318" customWidth="1"/>
    <col min="4916" max="4916" width="15" style="318" customWidth="1"/>
    <col min="4917" max="4917" width="2.6640625" style="318" customWidth="1"/>
    <col min="4918" max="4918" width="11.6640625" style="318" customWidth="1"/>
    <col min="4919" max="4919" width="11.5546875" style="318" customWidth="1"/>
    <col min="4920" max="4920" width="2.33203125" style="318" customWidth="1"/>
    <col min="4921" max="4921" width="41" style="318" customWidth="1"/>
    <col min="4922" max="4922" width="14.33203125" style="318" customWidth="1"/>
    <col min="4923" max="4924" width="11.5546875" style="318" customWidth="1"/>
    <col min="4925" max="4925" width="21.88671875" style="318" customWidth="1"/>
    <col min="4926" max="5117" width="11.44140625" style="318"/>
    <col min="5118" max="5118" width="21.88671875" style="318" customWidth="1"/>
    <col min="5119" max="5119" width="13.88671875" style="318" customWidth="1"/>
    <col min="5120" max="5120" width="38.6640625" style="318" customWidth="1"/>
    <col min="5121" max="5121" width="3" style="318" bestFit="1" customWidth="1"/>
    <col min="5122" max="5122" width="32.33203125" style="318" customWidth="1"/>
    <col min="5123" max="5123" width="46.33203125" style="318" customWidth="1"/>
    <col min="5124" max="5124" width="19" style="318" customWidth="1"/>
    <col min="5125" max="5125" width="0" style="318" hidden="1" customWidth="1"/>
    <col min="5126" max="5126" width="17.6640625" style="318" customWidth="1"/>
    <col min="5127" max="5127" width="0" style="318" hidden="1" customWidth="1"/>
    <col min="5128" max="5128" width="22.33203125" style="318" customWidth="1"/>
    <col min="5129" max="5129" width="5.33203125" style="318" customWidth="1"/>
    <col min="5130" max="5130" width="36.33203125" style="318" customWidth="1"/>
    <col min="5131" max="5131" width="5.6640625" style="318" customWidth="1"/>
    <col min="5132" max="5132" width="0" style="318" hidden="1" customWidth="1"/>
    <col min="5133" max="5133" width="20.6640625" style="318" customWidth="1"/>
    <col min="5134" max="5134" width="4.88671875" style="318" customWidth="1"/>
    <col min="5135" max="5135" width="0" style="318" hidden="1" customWidth="1"/>
    <col min="5136" max="5136" width="24.6640625" style="318" customWidth="1"/>
    <col min="5137" max="5137" width="12.33203125" style="318" customWidth="1"/>
    <col min="5138" max="5138" width="0" style="318" hidden="1" customWidth="1"/>
    <col min="5139" max="5139" width="3.44140625" style="318" customWidth="1"/>
    <col min="5140" max="5140" width="0" style="318" hidden="1" customWidth="1"/>
    <col min="5141" max="5141" width="17.6640625" style="318" customWidth="1"/>
    <col min="5142" max="5142" width="3.44140625" style="318" customWidth="1"/>
    <col min="5143" max="5143" width="0" style="318" hidden="1" customWidth="1"/>
    <col min="5144" max="5144" width="23.6640625" style="318" customWidth="1"/>
    <col min="5145" max="5145" width="10" style="318" customWidth="1"/>
    <col min="5146" max="5146" width="0" style="318" hidden="1" customWidth="1"/>
    <col min="5147" max="5148" width="14.6640625" style="318" customWidth="1"/>
    <col min="5149" max="5149" width="12.88671875" style="318" customWidth="1"/>
    <col min="5150" max="5150" width="3.33203125" style="318" customWidth="1"/>
    <col min="5151" max="5151" width="30.33203125" style="318" customWidth="1"/>
    <col min="5152" max="5152" width="5" style="318" customWidth="1"/>
    <col min="5153" max="5153" width="0" style="318" hidden="1" customWidth="1"/>
    <col min="5154" max="5154" width="14.33203125" style="318" customWidth="1"/>
    <col min="5155" max="5155" width="5.6640625" style="318" customWidth="1"/>
    <col min="5156" max="5156" width="0" style="318" hidden="1" customWidth="1"/>
    <col min="5157" max="5157" width="17.33203125" style="318" customWidth="1"/>
    <col min="5158" max="5158" width="12.6640625" style="318" customWidth="1"/>
    <col min="5159" max="5159" width="0" style="318" hidden="1" customWidth="1"/>
    <col min="5160" max="5160" width="5.33203125" style="318" customWidth="1"/>
    <col min="5161" max="5161" width="0" style="318" hidden="1" customWidth="1"/>
    <col min="5162" max="5162" width="17" style="318" customWidth="1"/>
    <col min="5163" max="5163" width="6.33203125" style="318" customWidth="1"/>
    <col min="5164" max="5164" width="0" style="318" hidden="1" customWidth="1"/>
    <col min="5165" max="5165" width="14.33203125" style="318" customWidth="1"/>
    <col min="5166" max="5166" width="7.5546875" style="318" customWidth="1"/>
    <col min="5167" max="5167" width="0" style="318" hidden="1" customWidth="1"/>
    <col min="5168" max="5169" width="14.33203125" style="318" customWidth="1"/>
    <col min="5170" max="5170" width="20.88671875" style="318" customWidth="1"/>
    <col min="5171" max="5171" width="14.44140625" style="318" customWidth="1"/>
    <col min="5172" max="5172" width="15" style="318" customWidth="1"/>
    <col min="5173" max="5173" width="2.6640625" style="318" customWidth="1"/>
    <col min="5174" max="5174" width="11.6640625" style="318" customWidth="1"/>
    <col min="5175" max="5175" width="11.5546875" style="318" customWidth="1"/>
    <col min="5176" max="5176" width="2.33203125" style="318" customWidth="1"/>
    <col min="5177" max="5177" width="41" style="318" customWidth="1"/>
    <col min="5178" max="5178" width="14.33203125" style="318" customWidth="1"/>
    <col min="5179" max="5180" width="11.5546875" style="318" customWidth="1"/>
    <col min="5181" max="5181" width="21.88671875" style="318" customWidth="1"/>
    <col min="5182" max="5373" width="11.44140625" style="318"/>
    <col min="5374" max="5374" width="21.88671875" style="318" customWidth="1"/>
    <col min="5375" max="5375" width="13.88671875" style="318" customWidth="1"/>
    <col min="5376" max="5376" width="38.6640625" style="318" customWidth="1"/>
    <col min="5377" max="5377" width="3" style="318" bestFit="1" customWidth="1"/>
    <col min="5378" max="5378" width="32.33203125" style="318" customWidth="1"/>
    <col min="5379" max="5379" width="46.33203125" style="318" customWidth="1"/>
    <col min="5380" max="5380" width="19" style="318" customWidth="1"/>
    <col min="5381" max="5381" width="0" style="318" hidden="1" customWidth="1"/>
    <col min="5382" max="5382" width="17.6640625" style="318" customWidth="1"/>
    <col min="5383" max="5383" width="0" style="318" hidden="1" customWidth="1"/>
    <col min="5384" max="5384" width="22.33203125" style="318" customWidth="1"/>
    <col min="5385" max="5385" width="5.33203125" style="318" customWidth="1"/>
    <col min="5386" max="5386" width="36.33203125" style="318" customWidth="1"/>
    <col min="5387" max="5387" width="5.6640625" style="318" customWidth="1"/>
    <col min="5388" max="5388" width="0" style="318" hidden="1" customWidth="1"/>
    <col min="5389" max="5389" width="20.6640625" style="318" customWidth="1"/>
    <col min="5390" max="5390" width="4.88671875" style="318" customWidth="1"/>
    <col min="5391" max="5391" width="0" style="318" hidden="1" customWidth="1"/>
    <col min="5392" max="5392" width="24.6640625" style="318" customWidth="1"/>
    <col min="5393" max="5393" width="12.33203125" style="318" customWidth="1"/>
    <col min="5394" max="5394" width="0" style="318" hidden="1" customWidth="1"/>
    <col min="5395" max="5395" width="3.44140625" style="318" customWidth="1"/>
    <col min="5396" max="5396" width="0" style="318" hidden="1" customWidth="1"/>
    <col min="5397" max="5397" width="17.6640625" style="318" customWidth="1"/>
    <col min="5398" max="5398" width="3.44140625" style="318" customWidth="1"/>
    <col min="5399" max="5399" width="0" style="318" hidden="1" customWidth="1"/>
    <col min="5400" max="5400" width="23.6640625" style="318" customWidth="1"/>
    <col min="5401" max="5401" width="10" style="318" customWidth="1"/>
    <col min="5402" max="5402" width="0" style="318" hidden="1" customWidth="1"/>
    <col min="5403" max="5404" width="14.6640625" style="318" customWidth="1"/>
    <col min="5405" max="5405" width="12.88671875" style="318" customWidth="1"/>
    <col min="5406" max="5406" width="3.33203125" style="318" customWidth="1"/>
    <col min="5407" max="5407" width="30.33203125" style="318" customWidth="1"/>
    <col min="5408" max="5408" width="5" style="318" customWidth="1"/>
    <col min="5409" max="5409" width="0" style="318" hidden="1" customWidth="1"/>
    <col min="5410" max="5410" width="14.33203125" style="318" customWidth="1"/>
    <col min="5411" max="5411" width="5.6640625" style="318" customWidth="1"/>
    <col min="5412" max="5412" width="0" style="318" hidden="1" customWidth="1"/>
    <col min="5413" max="5413" width="17.33203125" style="318" customWidth="1"/>
    <col min="5414" max="5414" width="12.6640625" style="318" customWidth="1"/>
    <col min="5415" max="5415" width="0" style="318" hidden="1" customWidth="1"/>
    <col min="5416" max="5416" width="5.33203125" style="318" customWidth="1"/>
    <col min="5417" max="5417" width="0" style="318" hidden="1" customWidth="1"/>
    <col min="5418" max="5418" width="17" style="318" customWidth="1"/>
    <col min="5419" max="5419" width="6.33203125" style="318" customWidth="1"/>
    <col min="5420" max="5420" width="0" style="318" hidden="1" customWidth="1"/>
    <col min="5421" max="5421" width="14.33203125" style="318" customWidth="1"/>
    <col min="5422" max="5422" width="7.5546875" style="318" customWidth="1"/>
    <col min="5423" max="5423" width="0" style="318" hidden="1" customWidth="1"/>
    <col min="5424" max="5425" width="14.33203125" style="318" customWidth="1"/>
    <col min="5426" max="5426" width="20.88671875" style="318" customWidth="1"/>
    <col min="5427" max="5427" width="14.44140625" style="318" customWidth="1"/>
    <col min="5428" max="5428" width="15" style="318" customWidth="1"/>
    <col min="5429" max="5429" width="2.6640625" style="318" customWidth="1"/>
    <col min="5430" max="5430" width="11.6640625" style="318" customWidth="1"/>
    <col min="5431" max="5431" width="11.5546875" style="318" customWidth="1"/>
    <col min="5432" max="5432" width="2.33203125" style="318" customWidth="1"/>
    <col min="5433" max="5433" width="41" style="318" customWidth="1"/>
    <col min="5434" max="5434" width="14.33203125" style="318" customWidth="1"/>
    <col min="5435" max="5436" width="11.5546875" style="318" customWidth="1"/>
    <col min="5437" max="5437" width="21.88671875" style="318" customWidth="1"/>
    <col min="5438" max="5629" width="11.44140625" style="318"/>
    <col min="5630" max="5630" width="21.88671875" style="318" customWidth="1"/>
    <col min="5631" max="5631" width="13.88671875" style="318" customWidth="1"/>
    <col min="5632" max="5632" width="38.6640625" style="318" customWidth="1"/>
    <col min="5633" max="5633" width="3" style="318" bestFit="1" customWidth="1"/>
    <col min="5634" max="5634" width="32.33203125" style="318" customWidth="1"/>
    <col min="5635" max="5635" width="46.33203125" style="318" customWidth="1"/>
    <col min="5636" max="5636" width="19" style="318" customWidth="1"/>
    <col min="5637" max="5637" width="0" style="318" hidden="1" customWidth="1"/>
    <col min="5638" max="5638" width="17.6640625" style="318" customWidth="1"/>
    <col min="5639" max="5639" width="0" style="318" hidden="1" customWidth="1"/>
    <col min="5640" max="5640" width="22.33203125" style="318" customWidth="1"/>
    <col min="5641" max="5641" width="5.33203125" style="318" customWidth="1"/>
    <col min="5642" max="5642" width="36.33203125" style="318" customWidth="1"/>
    <col min="5643" max="5643" width="5.6640625" style="318" customWidth="1"/>
    <col min="5644" max="5644" width="0" style="318" hidden="1" customWidth="1"/>
    <col min="5645" max="5645" width="20.6640625" style="318" customWidth="1"/>
    <col min="5646" max="5646" width="4.88671875" style="318" customWidth="1"/>
    <col min="5647" max="5647" width="0" style="318" hidden="1" customWidth="1"/>
    <col min="5648" max="5648" width="24.6640625" style="318" customWidth="1"/>
    <col min="5649" max="5649" width="12.33203125" style="318" customWidth="1"/>
    <col min="5650" max="5650" width="0" style="318" hidden="1" customWidth="1"/>
    <col min="5651" max="5651" width="3.44140625" style="318" customWidth="1"/>
    <col min="5652" max="5652" width="0" style="318" hidden="1" customWidth="1"/>
    <col min="5653" max="5653" width="17.6640625" style="318" customWidth="1"/>
    <col min="5654" max="5654" width="3.44140625" style="318" customWidth="1"/>
    <col min="5655" max="5655" width="0" style="318" hidden="1" customWidth="1"/>
    <col min="5656" max="5656" width="23.6640625" style="318" customWidth="1"/>
    <col min="5657" max="5657" width="10" style="318" customWidth="1"/>
    <col min="5658" max="5658" width="0" style="318" hidden="1" customWidth="1"/>
    <col min="5659" max="5660" width="14.6640625" style="318" customWidth="1"/>
    <col min="5661" max="5661" width="12.88671875" style="318" customWidth="1"/>
    <col min="5662" max="5662" width="3.33203125" style="318" customWidth="1"/>
    <col min="5663" max="5663" width="30.33203125" style="318" customWidth="1"/>
    <col min="5664" max="5664" width="5" style="318" customWidth="1"/>
    <col min="5665" max="5665" width="0" style="318" hidden="1" customWidth="1"/>
    <col min="5666" max="5666" width="14.33203125" style="318" customWidth="1"/>
    <col min="5667" max="5667" width="5.6640625" style="318" customWidth="1"/>
    <col min="5668" max="5668" width="0" style="318" hidden="1" customWidth="1"/>
    <col min="5669" max="5669" width="17.33203125" style="318" customWidth="1"/>
    <col min="5670" max="5670" width="12.6640625" style="318" customWidth="1"/>
    <col min="5671" max="5671" width="0" style="318" hidden="1" customWidth="1"/>
    <col min="5672" max="5672" width="5.33203125" style="318" customWidth="1"/>
    <col min="5673" max="5673" width="0" style="318" hidden="1" customWidth="1"/>
    <col min="5674" max="5674" width="17" style="318" customWidth="1"/>
    <col min="5675" max="5675" width="6.33203125" style="318" customWidth="1"/>
    <col min="5676" max="5676" width="0" style="318" hidden="1" customWidth="1"/>
    <col min="5677" max="5677" width="14.33203125" style="318" customWidth="1"/>
    <col min="5678" max="5678" width="7.5546875" style="318" customWidth="1"/>
    <col min="5679" max="5679" width="0" style="318" hidden="1" customWidth="1"/>
    <col min="5680" max="5681" width="14.33203125" style="318" customWidth="1"/>
    <col min="5682" max="5682" width="20.88671875" style="318" customWidth="1"/>
    <col min="5683" max="5683" width="14.44140625" style="318" customWidth="1"/>
    <col min="5684" max="5684" width="15" style="318" customWidth="1"/>
    <col min="5685" max="5685" width="2.6640625" style="318" customWidth="1"/>
    <col min="5686" max="5686" width="11.6640625" style="318" customWidth="1"/>
    <col min="5687" max="5687" width="11.5546875" style="318" customWidth="1"/>
    <col min="5688" max="5688" width="2.33203125" style="318" customWidth="1"/>
    <col min="5689" max="5689" width="41" style="318" customWidth="1"/>
    <col min="5690" max="5690" width="14.33203125" style="318" customWidth="1"/>
    <col min="5691" max="5692" width="11.5546875" style="318" customWidth="1"/>
    <col min="5693" max="5693" width="21.88671875" style="318" customWidth="1"/>
    <col min="5694" max="5885" width="11.44140625" style="318"/>
    <col min="5886" max="5886" width="21.88671875" style="318" customWidth="1"/>
    <col min="5887" max="5887" width="13.88671875" style="318" customWidth="1"/>
    <col min="5888" max="5888" width="38.6640625" style="318" customWidth="1"/>
    <col min="5889" max="5889" width="3" style="318" bestFit="1" customWidth="1"/>
    <col min="5890" max="5890" width="32.33203125" style="318" customWidth="1"/>
    <col min="5891" max="5891" width="46.33203125" style="318" customWidth="1"/>
    <col min="5892" max="5892" width="19" style="318" customWidth="1"/>
    <col min="5893" max="5893" width="0" style="318" hidden="1" customWidth="1"/>
    <col min="5894" max="5894" width="17.6640625" style="318" customWidth="1"/>
    <col min="5895" max="5895" width="0" style="318" hidden="1" customWidth="1"/>
    <col min="5896" max="5896" width="22.33203125" style="318" customWidth="1"/>
    <col min="5897" max="5897" width="5.33203125" style="318" customWidth="1"/>
    <col min="5898" max="5898" width="36.33203125" style="318" customWidth="1"/>
    <col min="5899" max="5899" width="5.6640625" style="318" customWidth="1"/>
    <col min="5900" max="5900" width="0" style="318" hidden="1" customWidth="1"/>
    <col min="5901" max="5901" width="20.6640625" style="318" customWidth="1"/>
    <col min="5902" max="5902" width="4.88671875" style="318" customWidth="1"/>
    <col min="5903" max="5903" width="0" style="318" hidden="1" customWidth="1"/>
    <col min="5904" max="5904" width="24.6640625" style="318" customWidth="1"/>
    <col min="5905" max="5905" width="12.33203125" style="318" customWidth="1"/>
    <col min="5906" max="5906" width="0" style="318" hidden="1" customWidth="1"/>
    <col min="5907" max="5907" width="3.44140625" style="318" customWidth="1"/>
    <col min="5908" max="5908" width="0" style="318" hidden="1" customWidth="1"/>
    <col min="5909" max="5909" width="17.6640625" style="318" customWidth="1"/>
    <col min="5910" max="5910" width="3.44140625" style="318" customWidth="1"/>
    <col min="5911" max="5911" width="0" style="318" hidden="1" customWidth="1"/>
    <col min="5912" max="5912" width="23.6640625" style="318" customWidth="1"/>
    <col min="5913" max="5913" width="10" style="318" customWidth="1"/>
    <col min="5914" max="5914" width="0" style="318" hidden="1" customWidth="1"/>
    <col min="5915" max="5916" width="14.6640625" style="318" customWidth="1"/>
    <col min="5917" max="5917" width="12.88671875" style="318" customWidth="1"/>
    <col min="5918" max="5918" width="3.33203125" style="318" customWidth="1"/>
    <col min="5919" max="5919" width="30.33203125" style="318" customWidth="1"/>
    <col min="5920" max="5920" width="5" style="318" customWidth="1"/>
    <col min="5921" max="5921" width="0" style="318" hidden="1" customWidth="1"/>
    <col min="5922" max="5922" width="14.33203125" style="318" customWidth="1"/>
    <col min="5923" max="5923" width="5.6640625" style="318" customWidth="1"/>
    <col min="5924" max="5924" width="0" style="318" hidden="1" customWidth="1"/>
    <col min="5925" max="5925" width="17.33203125" style="318" customWidth="1"/>
    <col min="5926" max="5926" width="12.6640625" style="318" customWidth="1"/>
    <col min="5927" max="5927" width="0" style="318" hidden="1" customWidth="1"/>
    <col min="5928" max="5928" width="5.33203125" style="318" customWidth="1"/>
    <col min="5929" max="5929" width="0" style="318" hidden="1" customWidth="1"/>
    <col min="5930" max="5930" width="17" style="318" customWidth="1"/>
    <col min="5931" max="5931" width="6.33203125" style="318" customWidth="1"/>
    <col min="5932" max="5932" width="0" style="318" hidden="1" customWidth="1"/>
    <col min="5933" max="5933" width="14.33203125" style="318" customWidth="1"/>
    <col min="5934" max="5934" width="7.5546875" style="318" customWidth="1"/>
    <col min="5935" max="5935" width="0" style="318" hidden="1" customWidth="1"/>
    <col min="5936" max="5937" width="14.33203125" style="318" customWidth="1"/>
    <col min="5938" max="5938" width="20.88671875" style="318" customWidth="1"/>
    <col min="5939" max="5939" width="14.44140625" style="318" customWidth="1"/>
    <col min="5940" max="5940" width="15" style="318" customWidth="1"/>
    <col min="5941" max="5941" width="2.6640625" style="318" customWidth="1"/>
    <col min="5942" max="5942" width="11.6640625" style="318" customWidth="1"/>
    <col min="5943" max="5943" width="11.5546875" style="318" customWidth="1"/>
    <col min="5944" max="5944" width="2.33203125" style="318" customWidth="1"/>
    <col min="5945" max="5945" width="41" style="318" customWidth="1"/>
    <col min="5946" max="5946" width="14.33203125" style="318" customWidth="1"/>
    <col min="5947" max="5948" width="11.5546875" style="318" customWidth="1"/>
    <col min="5949" max="5949" width="21.88671875" style="318" customWidth="1"/>
    <col min="5950" max="6141" width="11.44140625" style="318"/>
    <col min="6142" max="6142" width="21.88671875" style="318" customWidth="1"/>
    <col min="6143" max="6143" width="13.88671875" style="318" customWidth="1"/>
    <col min="6144" max="6144" width="38.6640625" style="318" customWidth="1"/>
    <col min="6145" max="6145" width="3" style="318" bestFit="1" customWidth="1"/>
    <col min="6146" max="6146" width="32.33203125" style="318" customWidth="1"/>
    <col min="6147" max="6147" width="46.33203125" style="318" customWidth="1"/>
    <col min="6148" max="6148" width="19" style="318" customWidth="1"/>
    <col min="6149" max="6149" width="0" style="318" hidden="1" customWidth="1"/>
    <col min="6150" max="6150" width="17.6640625" style="318" customWidth="1"/>
    <col min="6151" max="6151" width="0" style="318" hidden="1" customWidth="1"/>
    <col min="6152" max="6152" width="22.33203125" style="318" customWidth="1"/>
    <col min="6153" max="6153" width="5.33203125" style="318" customWidth="1"/>
    <col min="6154" max="6154" width="36.33203125" style="318" customWidth="1"/>
    <col min="6155" max="6155" width="5.6640625" style="318" customWidth="1"/>
    <col min="6156" max="6156" width="0" style="318" hidden="1" customWidth="1"/>
    <col min="6157" max="6157" width="20.6640625" style="318" customWidth="1"/>
    <col min="6158" max="6158" width="4.88671875" style="318" customWidth="1"/>
    <col min="6159" max="6159" width="0" style="318" hidden="1" customWidth="1"/>
    <col min="6160" max="6160" width="24.6640625" style="318" customWidth="1"/>
    <col min="6161" max="6161" width="12.33203125" style="318" customWidth="1"/>
    <col min="6162" max="6162" width="0" style="318" hidden="1" customWidth="1"/>
    <col min="6163" max="6163" width="3.44140625" style="318" customWidth="1"/>
    <col min="6164" max="6164" width="0" style="318" hidden="1" customWidth="1"/>
    <col min="6165" max="6165" width="17.6640625" style="318" customWidth="1"/>
    <col min="6166" max="6166" width="3.44140625" style="318" customWidth="1"/>
    <col min="6167" max="6167" width="0" style="318" hidden="1" customWidth="1"/>
    <col min="6168" max="6168" width="23.6640625" style="318" customWidth="1"/>
    <col min="6169" max="6169" width="10" style="318" customWidth="1"/>
    <col min="6170" max="6170" width="0" style="318" hidden="1" customWidth="1"/>
    <col min="6171" max="6172" width="14.6640625" style="318" customWidth="1"/>
    <col min="6173" max="6173" width="12.88671875" style="318" customWidth="1"/>
    <col min="6174" max="6174" width="3.33203125" style="318" customWidth="1"/>
    <col min="6175" max="6175" width="30.33203125" style="318" customWidth="1"/>
    <col min="6176" max="6176" width="5" style="318" customWidth="1"/>
    <col min="6177" max="6177" width="0" style="318" hidden="1" customWidth="1"/>
    <col min="6178" max="6178" width="14.33203125" style="318" customWidth="1"/>
    <col min="6179" max="6179" width="5.6640625" style="318" customWidth="1"/>
    <col min="6180" max="6180" width="0" style="318" hidden="1" customWidth="1"/>
    <col min="6181" max="6181" width="17.33203125" style="318" customWidth="1"/>
    <col min="6182" max="6182" width="12.6640625" style="318" customWidth="1"/>
    <col min="6183" max="6183" width="0" style="318" hidden="1" customWidth="1"/>
    <col min="6184" max="6184" width="5.33203125" style="318" customWidth="1"/>
    <col min="6185" max="6185" width="0" style="318" hidden="1" customWidth="1"/>
    <col min="6186" max="6186" width="17" style="318" customWidth="1"/>
    <col min="6187" max="6187" width="6.33203125" style="318" customWidth="1"/>
    <col min="6188" max="6188" width="0" style="318" hidden="1" customWidth="1"/>
    <col min="6189" max="6189" width="14.33203125" style="318" customWidth="1"/>
    <col min="6190" max="6190" width="7.5546875" style="318" customWidth="1"/>
    <col min="6191" max="6191" width="0" style="318" hidden="1" customWidth="1"/>
    <col min="6192" max="6193" width="14.33203125" style="318" customWidth="1"/>
    <col min="6194" max="6194" width="20.88671875" style="318" customWidth="1"/>
    <col min="6195" max="6195" width="14.44140625" style="318" customWidth="1"/>
    <col min="6196" max="6196" width="15" style="318" customWidth="1"/>
    <col min="6197" max="6197" width="2.6640625" style="318" customWidth="1"/>
    <col min="6198" max="6198" width="11.6640625" style="318" customWidth="1"/>
    <col min="6199" max="6199" width="11.5546875" style="318" customWidth="1"/>
    <col min="6200" max="6200" width="2.33203125" style="318" customWidth="1"/>
    <col min="6201" max="6201" width="41" style="318" customWidth="1"/>
    <col min="6202" max="6202" width="14.33203125" style="318" customWidth="1"/>
    <col min="6203" max="6204" width="11.5546875" style="318" customWidth="1"/>
    <col min="6205" max="6205" width="21.88671875" style="318" customWidth="1"/>
    <col min="6206" max="6397" width="11.44140625" style="318"/>
    <col min="6398" max="6398" width="21.88671875" style="318" customWidth="1"/>
    <col min="6399" max="6399" width="13.88671875" style="318" customWidth="1"/>
    <col min="6400" max="6400" width="38.6640625" style="318" customWidth="1"/>
    <col min="6401" max="6401" width="3" style="318" bestFit="1" customWidth="1"/>
    <col min="6402" max="6402" width="32.33203125" style="318" customWidth="1"/>
    <col min="6403" max="6403" width="46.33203125" style="318" customWidth="1"/>
    <col min="6404" max="6404" width="19" style="318" customWidth="1"/>
    <col min="6405" max="6405" width="0" style="318" hidden="1" customWidth="1"/>
    <col min="6406" max="6406" width="17.6640625" style="318" customWidth="1"/>
    <col min="6407" max="6407" width="0" style="318" hidden="1" customWidth="1"/>
    <col min="6408" max="6408" width="22.33203125" style="318" customWidth="1"/>
    <col min="6409" max="6409" width="5.33203125" style="318" customWidth="1"/>
    <col min="6410" max="6410" width="36.33203125" style="318" customWidth="1"/>
    <col min="6411" max="6411" width="5.6640625" style="318" customWidth="1"/>
    <col min="6412" max="6412" width="0" style="318" hidden="1" customWidth="1"/>
    <col min="6413" max="6413" width="20.6640625" style="318" customWidth="1"/>
    <col min="6414" max="6414" width="4.88671875" style="318" customWidth="1"/>
    <col min="6415" max="6415" width="0" style="318" hidden="1" customWidth="1"/>
    <col min="6416" max="6416" width="24.6640625" style="318" customWidth="1"/>
    <col min="6417" max="6417" width="12.33203125" style="318" customWidth="1"/>
    <col min="6418" max="6418" width="0" style="318" hidden="1" customWidth="1"/>
    <col min="6419" max="6419" width="3.44140625" style="318" customWidth="1"/>
    <col min="6420" max="6420" width="0" style="318" hidden="1" customWidth="1"/>
    <col min="6421" max="6421" width="17.6640625" style="318" customWidth="1"/>
    <col min="6422" max="6422" width="3.44140625" style="318" customWidth="1"/>
    <col min="6423" max="6423" width="0" style="318" hidden="1" customWidth="1"/>
    <col min="6424" max="6424" width="23.6640625" style="318" customWidth="1"/>
    <col min="6425" max="6425" width="10" style="318" customWidth="1"/>
    <col min="6426" max="6426" width="0" style="318" hidden="1" customWidth="1"/>
    <col min="6427" max="6428" width="14.6640625" style="318" customWidth="1"/>
    <col min="6429" max="6429" width="12.88671875" style="318" customWidth="1"/>
    <col min="6430" max="6430" width="3.33203125" style="318" customWidth="1"/>
    <col min="6431" max="6431" width="30.33203125" style="318" customWidth="1"/>
    <col min="6432" max="6432" width="5" style="318" customWidth="1"/>
    <col min="6433" max="6433" width="0" style="318" hidden="1" customWidth="1"/>
    <col min="6434" max="6434" width="14.33203125" style="318" customWidth="1"/>
    <col min="6435" max="6435" width="5.6640625" style="318" customWidth="1"/>
    <col min="6436" max="6436" width="0" style="318" hidden="1" customWidth="1"/>
    <col min="6437" max="6437" width="17.33203125" style="318" customWidth="1"/>
    <col min="6438" max="6438" width="12.6640625" style="318" customWidth="1"/>
    <col min="6439" max="6439" width="0" style="318" hidden="1" customWidth="1"/>
    <col min="6440" max="6440" width="5.33203125" style="318" customWidth="1"/>
    <col min="6441" max="6441" width="0" style="318" hidden="1" customWidth="1"/>
    <col min="6442" max="6442" width="17" style="318" customWidth="1"/>
    <col min="6443" max="6443" width="6.33203125" style="318" customWidth="1"/>
    <col min="6444" max="6444" width="0" style="318" hidden="1" customWidth="1"/>
    <col min="6445" max="6445" width="14.33203125" style="318" customWidth="1"/>
    <col min="6446" max="6446" width="7.5546875" style="318" customWidth="1"/>
    <col min="6447" max="6447" width="0" style="318" hidden="1" customWidth="1"/>
    <col min="6448" max="6449" width="14.33203125" style="318" customWidth="1"/>
    <col min="6450" max="6450" width="20.88671875" style="318" customWidth="1"/>
    <col min="6451" max="6451" width="14.44140625" style="318" customWidth="1"/>
    <col min="6452" max="6452" width="15" style="318" customWidth="1"/>
    <col min="6453" max="6453" width="2.6640625" style="318" customWidth="1"/>
    <col min="6454" max="6454" width="11.6640625" style="318" customWidth="1"/>
    <col min="6455" max="6455" width="11.5546875" style="318" customWidth="1"/>
    <col min="6456" max="6456" width="2.33203125" style="318" customWidth="1"/>
    <col min="6457" max="6457" width="41" style="318" customWidth="1"/>
    <col min="6458" max="6458" width="14.33203125" style="318" customWidth="1"/>
    <col min="6459" max="6460" width="11.5546875" style="318" customWidth="1"/>
    <col min="6461" max="6461" width="21.88671875" style="318" customWidth="1"/>
    <col min="6462" max="6653" width="11.44140625" style="318"/>
    <col min="6654" max="6654" width="21.88671875" style="318" customWidth="1"/>
    <col min="6655" max="6655" width="13.88671875" style="318" customWidth="1"/>
    <col min="6656" max="6656" width="38.6640625" style="318" customWidth="1"/>
    <col min="6657" max="6657" width="3" style="318" bestFit="1" customWidth="1"/>
    <col min="6658" max="6658" width="32.33203125" style="318" customWidth="1"/>
    <col min="6659" max="6659" width="46.33203125" style="318" customWidth="1"/>
    <col min="6660" max="6660" width="19" style="318" customWidth="1"/>
    <col min="6661" max="6661" width="0" style="318" hidden="1" customWidth="1"/>
    <col min="6662" max="6662" width="17.6640625" style="318" customWidth="1"/>
    <col min="6663" max="6663" width="0" style="318" hidden="1" customWidth="1"/>
    <col min="6664" max="6664" width="22.33203125" style="318" customWidth="1"/>
    <col min="6665" max="6665" width="5.33203125" style="318" customWidth="1"/>
    <col min="6666" max="6666" width="36.33203125" style="318" customWidth="1"/>
    <col min="6667" max="6667" width="5.6640625" style="318" customWidth="1"/>
    <col min="6668" max="6668" width="0" style="318" hidden="1" customWidth="1"/>
    <col min="6669" max="6669" width="20.6640625" style="318" customWidth="1"/>
    <col min="6670" max="6670" width="4.88671875" style="318" customWidth="1"/>
    <col min="6671" max="6671" width="0" style="318" hidden="1" customWidth="1"/>
    <col min="6672" max="6672" width="24.6640625" style="318" customWidth="1"/>
    <col min="6673" max="6673" width="12.33203125" style="318" customWidth="1"/>
    <col min="6674" max="6674" width="0" style="318" hidden="1" customWidth="1"/>
    <col min="6675" max="6675" width="3.44140625" style="318" customWidth="1"/>
    <col min="6676" max="6676" width="0" style="318" hidden="1" customWidth="1"/>
    <col min="6677" max="6677" width="17.6640625" style="318" customWidth="1"/>
    <col min="6678" max="6678" width="3.44140625" style="318" customWidth="1"/>
    <col min="6679" max="6679" width="0" style="318" hidden="1" customWidth="1"/>
    <col min="6680" max="6680" width="23.6640625" style="318" customWidth="1"/>
    <col min="6681" max="6681" width="10" style="318" customWidth="1"/>
    <col min="6682" max="6682" width="0" style="318" hidden="1" customWidth="1"/>
    <col min="6683" max="6684" width="14.6640625" style="318" customWidth="1"/>
    <col min="6685" max="6685" width="12.88671875" style="318" customWidth="1"/>
    <col min="6686" max="6686" width="3.33203125" style="318" customWidth="1"/>
    <col min="6687" max="6687" width="30.33203125" style="318" customWidth="1"/>
    <col min="6688" max="6688" width="5" style="318" customWidth="1"/>
    <col min="6689" max="6689" width="0" style="318" hidden="1" customWidth="1"/>
    <col min="6690" max="6690" width="14.33203125" style="318" customWidth="1"/>
    <col min="6691" max="6691" width="5.6640625" style="318" customWidth="1"/>
    <col min="6692" max="6692" width="0" style="318" hidden="1" customWidth="1"/>
    <col min="6693" max="6693" width="17.33203125" style="318" customWidth="1"/>
    <col min="6694" max="6694" width="12.6640625" style="318" customWidth="1"/>
    <col min="6695" max="6695" width="0" style="318" hidden="1" customWidth="1"/>
    <col min="6696" max="6696" width="5.33203125" style="318" customWidth="1"/>
    <col min="6697" max="6697" width="0" style="318" hidden="1" customWidth="1"/>
    <col min="6698" max="6698" width="17" style="318" customWidth="1"/>
    <col min="6699" max="6699" width="6.33203125" style="318" customWidth="1"/>
    <col min="6700" max="6700" width="0" style="318" hidden="1" customWidth="1"/>
    <col min="6701" max="6701" width="14.33203125" style="318" customWidth="1"/>
    <col min="6702" max="6702" width="7.5546875" style="318" customWidth="1"/>
    <col min="6703" max="6703" width="0" style="318" hidden="1" customWidth="1"/>
    <col min="6704" max="6705" width="14.33203125" style="318" customWidth="1"/>
    <col min="6706" max="6706" width="20.88671875" style="318" customWidth="1"/>
    <col min="6707" max="6707" width="14.44140625" style="318" customWidth="1"/>
    <col min="6708" max="6708" width="15" style="318" customWidth="1"/>
    <col min="6709" max="6709" width="2.6640625" style="318" customWidth="1"/>
    <col min="6710" max="6710" width="11.6640625" style="318" customWidth="1"/>
    <col min="6711" max="6711" width="11.5546875" style="318" customWidth="1"/>
    <col min="6712" max="6712" width="2.33203125" style="318" customWidth="1"/>
    <col min="6713" max="6713" width="41" style="318" customWidth="1"/>
    <col min="6714" max="6714" width="14.33203125" style="318" customWidth="1"/>
    <col min="6715" max="6716" width="11.5546875" style="318" customWidth="1"/>
    <col min="6717" max="6717" width="21.88671875" style="318" customWidth="1"/>
    <col min="6718" max="6909" width="11.44140625" style="318"/>
    <col min="6910" max="6910" width="21.88671875" style="318" customWidth="1"/>
    <col min="6911" max="6911" width="13.88671875" style="318" customWidth="1"/>
    <col min="6912" max="6912" width="38.6640625" style="318" customWidth="1"/>
    <col min="6913" max="6913" width="3" style="318" bestFit="1" customWidth="1"/>
    <col min="6914" max="6914" width="32.33203125" style="318" customWidth="1"/>
    <col min="6915" max="6915" width="46.33203125" style="318" customWidth="1"/>
    <col min="6916" max="6916" width="19" style="318" customWidth="1"/>
    <col min="6917" max="6917" width="0" style="318" hidden="1" customWidth="1"/>
    <col min="6918" max="6918" width="17.6640625" style="318" customWidth="1"/>
    <col min="6919" max="6919" width="0" style="318" hidden="1" customWidth="1"/>
    <col min="6920" max="6920" width="22.33203125" style="318" customWidth="1"/>
    <col min="6921" max="6921" width="5.33203125" style="318" customWidth="1"/>
    <col min="6922" max="6922" width="36.33203125" style="318" customWidth="1"/>
    <col min="6923" max="6923" width="5.6640625" style="318" customWidth="1"/>
    <col min="6924" max="6924" width="0" style="318" hidden="1" customWidth="1"/>
    <col min="6925" max="6925" width="20.6640625" style="318" customWidth="1"/>
    <col min="6926" max="6926" width="4.88671875" style="318" customWidth="1"/>
    <col min="6927" max="6927" width="0" style="318" hidden="1" customWidth="1"/>
    <col min="6928" max="6928" width="24.6640625" style="318" customWidth="1"/>
    <col min="6929" max="6929" width="12.33203125" style="318" customWidth="1"/>
    <col min="6930" max="6930" width="0" style="318" hidden="1" customWidth="1"/>
    <col min="6931" max="6931" width="3.44140625" style="318" customWidth="1"/>
    <col min="6932" max="6932" width="0" style="318" hidden="1" customWidth="1"/>
    <col min="6933" max="6933" width="17.6640625" style="318" customWidth="1"/>
    <col min="6934" max="6934" width="3.44140625" style="318" customWidth="1"/>
    <col min="6935" max="6935" width="0" style="318" hidden="1" customWidth="1"/>
    <col min="6936" max="6936" width="23.6640625" style="318" customWidth="1"/>
    <col min="6937" max="6937" width="10" style="318" customWidth="1"/>
    <col min="6938" max="6938" width="0" style="318" hidden="1" customWidth="1"/>
    <col min="6939" max="6940" width="14.6640625" style="318" customWidth="1"/>
    <col min="6941" max="6941" width="12.88671875" style="318" customWidth="1"/>
    <col min="6942" max="6942" width="3.33203125" style="318" customWidth="1"/>
    <col min="6943" max="6943" width="30.33203125" style="318" customWidth="1"/>
    <col min="6944" max="6944" width="5" style="318" customWidth="1"/>
    <col min="6945" max="6945" width="0" style="318" hidden="1" customWidth="1"/>
    <col min="6946" max="6946" width="14.33203125" style="318" customWidth="1"/>
    <col min="6947" max="6947" width="5.6640625" style="318" customWidth="1"/>
    <col min="6948" max="6948" width="0" style="318" hidden="1" customWidth="1"/>
    <col min="6949" max="6949" width="17.33203125" style="318" customWidth="1"/>
    <col min="6950" max="6950" width="12.6640625" style="318" customWidth="1"/>
    <col min="6951" max="6951" width="0" style="318" hidden="1" customWidth="1"/>
    <col min="6952" max="6952" width="5.33203125" style="318" customWidth="1"/>
    <col min="6953" max="6953" width="0" style="318" hidden="1" customWidth="1"/>
    <col min="6954" max="6954" width="17" style="318" customWidth="1"/>
    <col min="6955" max="6955" width="6.33203125" style="318" customWidth="1"/>
    <col min="6956" max="6956" width="0" style="318" hidden="1" customWidth="1"/>
    <col min="6957" max="6957" width="14.33203125" style="318" customWidth="1"/>
    <col min="6958" max="6958" width="7.5546875" style="318" customWidth="1"/>
    <col min="6959" max="6959" width="0" style="318" hidden="1" customWidth="1"/>
    <col min="6960" max="6961" width="14.33203125" style="318" customWidth="1"/>
    <col min="6962" max="6962" width="20.88671875" style="318" customWidth="1"/>
    <col min="6963" max="6963" width="14.44140625" style="318" customWidth="1"/>
    <col min="6964" max="6964" width="15" style="318" customWidth="1"/>
    <col min="6965" max="6965" width="2.6640625" style="318" customWidth="1"/>
    <col min="6966" max="6966" width="11.6640625" style="318" customWidth="1"/>
    <col min="6967" max="6967" width="11.5546875" style="318" customWidth="1"/>
    <col min="6968" max="6968" width="2.33203125" style="318" customWidth="1"/>
    <col min="6969" max="6969" width="41" style="318" customWidth="1"/>
    <col min="6970" max="6970" width="14.33203125" style="318" customWidth="1"/>
    <col min="6971" max="6972" width="11.5546875" style="318" customWidth="1"/>
    <col min="6973" max="6973" width="21.88671875" style="318" customWidth="1"/>
    <col min="6974" max="7165" width="11.44140625" style="318"/>
    <col min="7166" max="7166" width="21.88671875" style="318" customWidth="1"/>
    <col min="7167" max="7167" width="13.88671875" style="318" customWidth="1"/>
    <col min="7168" max="7168" width="38.6640625" style="318" customWidth="1"/>
    <col min="7169" max="7169" width="3" style="318" bestFit="1" customWidth="1"/>
    <col min="7170" max="7170" width="32.33203125" style="318" customWidth="1"/>
    <col min="7171" max="7171" width="46.33203125" style="318" customWidth="1"/>
    <col min="7172" max="7172" width="19" style="318" customWidth="1"/>
    <col min="7173" max="7173" width="0" style="318" hidden="1" customWidth="1"/>
    <col min="7174" max="7174" width="17.6640625" style="318" customWidth="1"/>
    <col min="7175" max="7175" width="0" style="318" hidden="1" customWidth="1"/>
    <col min="7176" max="7176" width="22.33203125" style="318" customWidth="1"/>
    <col min="7177" max="7177" width="5.33203125" style="318" customWidth="1"/>
    <col min="7178" max="7178" width="36.33203125" style="318" customWidth="1"/>
    <col min="7179" max="7179" width="5.6640625" style="318" customWidth="1"/>
    <col min="7180" max="7180" width="0" style="318" hidden="1" customWidth="1"/>
    <col min="7181" max="7181" width="20.6640625" style="318" customWidth="1"/>
    <col min="7182" max="7182" width="4.88671875" style="318" customWidth="1"/>
    <col min="7183" max="7183" width="0" style="318" hidden="1" customWidth="1"/>
    <col min="7184" max="7184" width="24.6640625" style="318" customWidth="1"/>
    <col min="7185" max="7185" width="12.33203125" style="318" customWidth="1"/>
    <col min="7186" max="7186" width="0" style="318" hidden="1" customWidth="1"/>
    <col min="7187" max="7187" width="3.44140625" style="318" customWidth="1"/>
    <col min="7188" max="7188" width="0" style="318" hidden="1" customWidth="1"/>
    <col min="7189" max="7189" width="17.6640625" style="318" customWidth="1"/>
    <col min="7190" max="7190" width="3.44140625" style="318" customWidth="1"/>
    <col min="7191" max="7191" width="0" style="318" hidden="1" customWidth="1"/>
    <col min="7192" max="7192" width="23.6640625" style="318" customWidth="1"/>
    <col min="7193" max="7193" width="10" style="318" customWidth="1"/>
    <col min="7194" max="7194" width="0" style="318" hidden="1" customWidth="1"/>
    <col min="7195" max="7196" width="14.6640625" style="318" customWidth="1"/>
    <col min="7197" max="7197" width="12.88671875" style="318" customWidth="1"/>
    <col min="7198" max="7198" width="3.33203125" style="318" customWidth="1"/>
    <col min="7199" max="7199" width="30.33203125" style="318" customWidth="1"/>
    <col min="7200" max="7200" width="5" style="318" customWidth="1"/>
    <col min="7201" max="7201" width="0" style="318" hidden="1" customWidth="1"/>
    <col min="7202" max="7202" width="14.33203125" style="318" customWidth="1"/>
    <col min="7203" max="7203" width="5.6640625" style="318" customWidth="1"/>
    <col min="7204" max="7204" width="0" style="318" hidden="1" customWidth="1"/>
    <col min="7205" max="7205" width="17.33203125" style="318" customWidth="1"/>
    <col min="7206" max="7206" width="12.6640625" style="318" customWidth="1"/>
    <col min="7207" max="7207" width="0" style="318" hidden="1" customWidth="1"/>
    <col min="7208" max="7208" width="5.33203125" style="318" customWidth="1"/>
    <col min="7209" max="7209" width="0" style="318" hidden="1" customWidth="1"/>
    <col min="7210" max="7210" width="17" style="318" customWidth="1"/>
    <col min="7211" max="7211" width="6.33203125" style="318" customWidth="1"/>
    <col min="7212" max="7212" width="0" style="318" hidden="1" customWidth="1"/>
    <col min="7213" max="7213" width="14.33203125" style="318" customWidth="1"/>
    <col min="7214" max="7214" width="7.5546875" style="318" customWidth="1"/>
    <col min="7215" max="7215" width="0" style="318" hidden="1" customWidth="1"/>
    <col min="7216" max="7217" width="14.33203125" style="318" customWidth="1"/>
    <col min="7218" max="7218" width="20.88671875" style="318" customWidth="1"/>
    <col min="7219" max="7219" width="14.44140625" style="318" customWidth="1"/>
    <col min="7220" max="7220" width="15" style="318" customWidth="1"/>
    <col min="7221" max="7221" width="2.6640625" style="318" customWidth="1"/>
    <col min="7222" max="7222" width="11.6640625" style="318" customWidth="1"/>
    <col min="7223" max="7223" width="11.5546875" style="318" customWidth="1"/>
    <col min="7224" max="7224" width="2.33203125" style="318" customWidth="1"/>
    <col min="7225" max="7225" width="41" style="318" customWidth="1"/>
    <col min="7226" max="7226" width="14.33203125" style="318" customWidth="1"/>
    <col min="7227" max="7228" width="11.5546875" style="318" customWidth="1"/>
    <col min="7229" max="7229" width="21.88671875" style="318" customWidth="1"/>
    <col min="7230" max="7421" width="11.44140625" style="318"/>
    <col min="7422" max="7422" width="21.88671875" style="318" customWidth="1"/>
    <col min="7423" max="7423" width="13.88671875" style="318" customWidth="1"/>
    <col min="7424" max="7424" width="38.6640625" style="318" customWidth="1"/>
    <col min="7425" max="7425" width="3" style="318" bestFit="1" customWidth="1"/>
    <col min="7426" max="7426" width="32.33203125" style="318" customWidth="1"/>
    <col min="7427" max="7427" width="46.33203125" style="318" customWidth="1"/>
    <col min="7428" max="7428" width="19" style="318" customWidth="1"/>
    <col min="7429" max="7429" width="0" style="318" hidden="1" customWidth="1"/>
    <col min="7430" max="7430" width="17.6640625" style="318" customWidth="1"/>
    <col min="7431" max="7431" width="0" style="318" hidden="1" customWidth="1"/>
    <col min="7432" max="7432" width="22.33203125" style="318" customWidth="1"/>
    <col min="7433" max="7433" width="5.33203125" style="318" customWidth="1"/>
    <col min="7434" max="7434" width="36.33203125" style="318" customWidth="1"/>
    <col min="7435" max="7435" width="5.6640625" style="318" customWidth="1"/>
    <col min="7436" max="7436" width="0" style="318" hidden="1" customWidth="1"/>
    <col min="7437" max="7437" width="20.6640625" style="318" customWidth="1"/>
    <col min="7438" max="7438" width="4.88671875" style="318" customWidth="1"/>
    <col min="7439" max="7439" width="0" style="318" hidden="1" customWidth="1"/>
    <col min="7440" max="7440" width="24.6640625" style="318" customWidth="1"/>
    <col min="7441" max="7441" width="12.33203125" style="318" customWidth="1"/>
    <col min="7442" max="7442" width="0" style="318" hidden="1" customWidth="1"/>
    <col min="7443" max="7443" width="3.44140625" style="318" customWidth="1"/>
    <col min="7444" max="7444" width="0" style="318" hidden="1" customWidth="1"/>
    <col min="7445" max="7445" width="17.6640625" style="318" customWidth="1"/>
    <col min="7446" max="7446" width="3.44140625" style="318" customWidth="1"/>
    <col min="7447" max="7447" width="0" style="318" hidden="1" customWidth="1"/>
    <col min="7448" max="7448" width="23.6640625" style="318" customWidth="1"/>
    <col min="7449" max="7449" width="10" style="318" customWidth="1"/>
    <col min="7450" max="7450" width="0" style="318" hidden="1" customWidth="1"/>
    <col min="7451" max="7452" width="14.6640625" style="318" customWidth="1"/>
    <col min="7453" max="7453" width="12.88671875" style="318" customWidth="1"/>
    <col min="7454" max="7454" width="3.33203125" style="318" customWidth="1"/>
    <col min="7455" max="7455" width="30.33203125" style="318" customWidth="1"/>
    <col min="7456" max="7456" width="5" style="318" customWidth="1"/>
    <col min="7457" max="7457" width="0" style="318" hidden="1" customWidth="1"/>
    <col min="7458" max="7458" width="14.33203125" style="318" customWidth="1"/>
    <col min="7459" max="7459" width="5.6640625" style="318" customWidth="1"/>
    <col min="7460" max="7460" width="0" style="318" hidden="1" customWidth="1"/>
    <col min="7461" max="7461" width="17.33203125" style="318" customWidth="1"/>
    <col min="7462" max="7462" width="12.6640625" style="318" customWidth="1"/>
    <col min="7463" max="7463" width="0" style="318" hidden="1" customWidth="1"/>
    <col min="7464" max="7464" width="5.33203125" style="318" customWidth="1"/>
    <col min="7465" max="7465" width="0" style="318" hidden="1" customWidth="1"/>
    <col min="7466" max="7466" width="17" style="318" customWidth="1"/>
    <col min="7467" max="7467" width="6.33203125" style="318" customWidth="1"/>
    <col min="7468" max="7468" width="0" style="318" hidden="1" customWidth="1"/>
    <col min="7469" max="7469" width="14.33203125" style="318" customWidth="1"/>
    <col min="7470" max="7470" width="7.5546875" style="318" customWidth="1"/>
    <col min="7471" max="7471" width="0" style="318" hidden="1" customWidth="1"/>
    <col min="7472" max="7473" width="14.33203125" style="318" customWidth="1"/>
    <col min="7474" max="7474" width="20.88671875" style="318" customWidth="1"/>
    <col min="7475" max="7475" width="14.44140625" style="318" customWidth="1"/>
    <col min="7476" max="7476" width="15" style="318" customWidth="1"/>
    <col min="7477" max="7477" width="2.6640625" style="318" customWidth="1"/>
    <col min="7478" max="7478" width="11.6640625" style="318" customWidth="1"/>
    <col min="7479" max="7479" width="11.5546875" style="318" customWidth="1"/>
    <col min="7480" max="7480" width="2.33203125" style="318" customWidth="1"/>
    <col min="7481" max="7481" width="41" style="318" customWidth="1"/>
    <col min="7482" max="7482" width="14.33203125" style="318" customWidth="1"/>
    <col min="7483" max="7484" width="11.5546875" style="318" customWidth="1"/>
    <col min="7485" max="7485" width="21.88671875" style="318" customWidth="1"/>
    <col min="7486" max="7677" width="11.44140625" style="318"/>
    <col min="7678" max="7678" width="21.88671875" style="318" customWidth="1"/>
    <col min="7679" max="7679" width="13.88671875" style="318" customWidth="1"/>
    <col min="7680" max="7680" width="38.6640625" style="318" customWidth="1"/>
    <col min="7681" max="7681" width="3" style="318" bestFit="1" customWidth="1"/>
    <col min="7682" max="7682" width="32.33203125" style="318" customWidth="1"/>
    <col min="7683" max="7683" width="46.33203125" style="318" customWidth="1"/>
    <col min="7684" max="7684" width="19" style="318" customWidth="1"/>
    <col min="7685" max="7685" width="0" style="318" hidden="1" customWidth="1"/>
    <col min="7686" max="7686" width="17.6640625" style="318" customWidth="1"/>
    <col min="7687" max="7687" width="0" style="318" hidden="1" customWidth="1"/>
    <col min="7688" max="7688" width="22.33203125" style="318" customWidth="1"/>
    <col min="7689" max="7689" width="5.33203125" style="318" customWidth="1"/>
    <col min="7690" max="7690" width="36.33203125" style="318" customWidth="1"/>
    <col min="7691" max="7691" width="5.6640625" style="318" customWidth="1"/>
    <col min="7692" max="7692" width="0" style="318" hidden="1" customWidth="1"/>
    <col min="7693" max="7693" width="20.6640625" style="318" customWidth="1"/>
    <col min="7694" max="7694" width="4.88671875" style="318" customWidth="1"/>
    <col min="7695" max="7695" width="0" style="318" hidden="1" customWidth="1"/>
    <col min="7696" max="7696" width="24.6640625" style="318" customWidth="1"/>
    <col min="7697" max="7697" width="12.33203125" style="318" customWidth="1"/>
    <col min="7698" max="7698" width="0" style="318" hidden="1" customWidth="1"/>
    <col min="7699" max="7699" width="3.44140625" style="318" customWidth="1"/>
    <col min="7700" max="7700" width="0" style="318" hidden="1" customWidth="1"/>
    <col min="7701" max="7701" width="17.6640625" style="318" customWidth="1"/>
    <col min="7702" max="7702" width="3.44140625" style="318" customWidth="1"/>
    <col min="7703" max="7703" width="0" style="318" hidden="1" customWidth="1"/>
    <col min="7704" max="7704" width="23.6640625" style="318" customWidth="1"/>
    <col min="7705" max="7705" width="10" style="318" customWidth="1"/>
    <col min="7706" max="7706" width="0" style="318" hidden="1" customWidth="1"/>
    <col min="7707" max="7708" width="14.6640625" style="318" customWidth="1"/>
    <col min="7709" max="7709" width="12.88671875" style="318" customWidth="1"/>
    <col min="7710" max="7710" width="3.33203125" style="318" customWidth="1"/>
    <col min="7711" max="7711" width="30.33203125" style="318" customWidth="1"/>
    <col min="7712" max="7712" width="5" style="318" customWidth="1"/>
    <col min="7713" max="7713" width="0" style="318" hidden="1" customWidth="1"/>
    <col min="7714" max="7714" width="14.33203125" style="318" customWidth="1"/>
    <col min="7715" max="7715" width="5.6640625" style="318" customWidth="1"/>
    <col min="7716" max="7716" width="0" style="318" hidden="1" customWidth="1"/>
    <col min="7717" max="7717" width="17.33203125" style="318" customWidth="1"/>
    <col min="7718" max="7718" width="12.6640625" style="318" customWidth="1"/>
    <col min="7719" max="7719" width="0" style="318" hidden="1" customWidth="1"/>
    <col min="7720" max="7720" width="5.33203125" style="318" customWidth="1"/>
    <col min="7721" max="7721" width="0" style="318" hidden="1" customWidth="1"/>
    <col min="7722" max="7722" width="17" style="318" customWidth="1"/>
    <col min="7723" max="7723" width="6.33203125" style="318" customWidth="1"/>
    <col min="7724" max="7724" width="0" style="318" hidden="1" customWidth="1"/>
    <col min="7725" max="7725" width="14.33203125" style="318" customWidth="1"/>
    <col min="7726" max="7726" width="7.5546875" style="318" customWidth="1"/>
    <col min="7727" max="7727" width="0" style="318" hidden="1" customWidth="1"/>
    <col min="7728" max="7729" width="14.33203125" style="318" customWidth="1"/>
    <col min="7730" max="7730" width="20.88671875" style="318" customWidth="1"/>
    <col min="7731" max="7731" width="14.44140625" style="318" customWidth="1"/>
    <col min="7732" max="7732" width="15" style="318" customWidth="1"/>
    <col min="7733" max="7733" width="2.6640625" style="318" customWidth="1"/>
    <col min="7734" max="7734" width="11.6640625" style="318" customWidth="1"/>
    <col min="7735" max="7735" width="11.5546875" style="318" customWidth="1"/>
    <col min="7736" max="7736" width="2.33203125" style="318" customWidth="1"/>
    <col min="7737" max="7737" width="41" style="318" customWidth="1"/>
    <col min="7738" max="7738" width="14.33203125" style="318" customWidth="1"/>
    <col min="7739" max="7740" width="11.5546875" style="318" customWidth="1"/>
    <col min="7741" max="7741" width="21.88671875" style="318" customWidth="1"/>
    <col min="7742" max="7933" width="11.44140625" style="318"/>
    <col min="7934" max="7934" width="21.88671875" style="318" customWidth="1"/>
    <col min="7935" max="7935" width="13.88671875" style="318" customWidth="1"/>
    <col min="7936" max="7936" width="38.6640625" style="318" customWidth="1"/>
    <col min="7937" max="7937" width="3" style="318" bestFit="1" customWidth="1"/>
    <col min="7938" max="7938" width="32.33203125" style="318" customWidth="1"/>
    <col min="7939" max="7939" width="46.33203125" style="318" customWidth="1"/>
    <col min="7940" max="7940" width="19" style="318" customWidth="1"/>
    <col min="7941" max="7941" width="0" style="318" hidden="1" customWidth="1"/>
    <col min="7942" max="7942" width="17.6640625" style="318" customWidth="1"/>
    <col min="7943" max="7943" width="0" style="318" hidden="1" customWidth="1"/>
    <col min="7944" max="7944" width="22.33203125" style="318" customWidth="1"/>
    <col min="7945" max="7945" width="5.33203125" style="318" customWidth="1"/>
    <col min="7946" max="7946" width="36.33203125" style="318" customWidth="1"/>
    <col min="7947" max="7947" width="5.6640625" style="318" customWidth="1"/>
    <col min="7948" max="7948" width="0" style="318" hidden="1" customWidth="1"/>
    <col min="7949" max="7949" width="20.6640625" style="318" customWidth="1"/>
    <col min="7950" max="7950" width="4.88671875" style="318" customWidth="1"/>
    <col min="7951" max="7951" width="0" style="318" hidden="1" customWidth="1"/>
    <col min="7952" max="7952" width="24.6640625" style="318" customWidth="1"/>
    <col min="7953" max="7953" width="12.33203125" style="318" customWidth="1"/>
    <col min="7954" max="7954" width="0" style="318" hidden="1" customWidth="1"/>
    <col min="7955" max="7955" width="3.44140625" style="318" customWidth="1"/>
    <col min="7956" max="7956" width="0" style="318" hidden="1" customWidth="1"/>
    <col min="7957" max="7957" width="17.6640625" style="318" customWidth="1"/>
    <col min="7958" max="7958" width="3.44140625" style="318" customWidth="1"/>
    <col min="7959" max="7959" width="0" style="318" hidden="1" customWidth="1"/>
    <col min="7960" max="7960" width="23.6640625" style="318" customWidth="1"/>
    <col min="7961" max="7961" width="10" style="318" customWidth="1"/>
    <col min="7962" max="7962" width="0" style="318" hidden="1" customWidth="1"/>
    <col min="7963" max="7964" width="14.6640625" style="318" customWidth="1"/>
    <col min="7965" max="7965" width="12.88671875" style="318" customWidth="1"/>
    <col min="7966" max="7966" width="3.33203125" style="318" customWidth="1"/>
    <col min="7967" max="7967" width="30.33203125" style="318" customWidth="1"/>
    <col min="7968" max="7968" width="5" style="318" customWidth="1"/>
    <col min="7969" max="7969" width="0" style="318" hidden="1" customWidth="1"/>
    <col min="7970" max="7970" width="14.33203125" style="318" customWidth="1"/>
    <col min="7971" max="7971" width="5.6640625" style="318" customWidth="1"/>
    <col min="7972" max="7972" width="0" style="318" hidden="1" customWidth="1"/>
    <col min="7973" max="7973" width="17.33203125" style="318" customWidth="1"/>
    <col min="7974" max="7974" width="12.6640625" style="318" customWidth="1"/>
    <col min="7975" max="7975" width="0" style="318" hidden="1" customWidth="1"/>
    <col min="7976" max="7976" width="5.33203125" style="318" customWidth="1"/>
    <col min="7977" max="7977" width="0" style="318" hidden="1" customWidth="1"/>
    <col min="7978" max="7978" width="17" style="318" customWidth="1"/>
    <col min="7979" max="7979" width="6.33203125" style="318" customWidth="1"/>
    <col min="7980" max="7980" width="0" style="318" hidden="1" customWidth="1"/>
    <col min="7981" max="7981" width="14.33203125" style="318" customWidth="1"/>
    <col min="7982" max="7982" width="7.5546875" style="318" customWidth="1"/>
    <col min="7983" max="7983" width="0" style="318" hidden="1" customWidth="1"/>
    <col min="7984" max="7985" width="14.33203125" style="318" customWidth="1"/>
    <col min="7986" max="7986" width="20.88671875" style="318" customWidth="1"/>
    <col min="7987" max="7987" width="14.44140625" style="318" customWidth="1"/>
    <col min="7988" max="7988" width="15" style="318" customWidth="1"/>
    <col min="7989" max="7989" width="2.6640625" style="318" customWidth="1"/>
    <col min="7990" max="7990" width="11.6640625" style="318" customWidth="1"/>
    <col min="7991" max="7991" width="11.5546875" style="318" customWidth="1"/>
    <col min="7992" max="7992" width="2.33203125" style="318" customWidth="1"/>
    <col min="7993" max="7993" width="41" style="318" customWidth="1"/>
    <col min="7994" max="7994" width="14.33203125" style="318" customWidth="1"/>
    <col min="7995" max="7996" width="11.5546875" style="318" customWidth="1"/>
    <col min="7997" max="7997" width="21.88671875" style="318" customWidth="1"/>
    <col min="7998" max="8189" width="11.44140625" style="318"/>
    <col min="8190" max="8190" width="21.88671875" style="318" customWidth="1"/>
    <col min="8191" max="8191" width="13.88671875" style="318" customWidth="1"/>
    <col min="8192" max="8192" width="38.6640625" style="318" customWidth="1"/>
    <col min="8193" max="8193" width="3" style="318" bestFit="1" customWidth="1"/>
    <col min="8194" max="8194" width="32.33203125" style="318" customWidth="1"/>
    <col min="8195" max="8195" width="46.33203125" style="318" customWidth="1"/>
    <col min="8196" max="8196" width="19" style="318" customWidth="1"/>
    <col min="8197" max="8197" width="0" style="318" hidden="1" customWidth="1"/>
    <col min="8198" max="8198" width="17.6640625" style="318" customWidth="1"/>
    <col min="8199" max="8199" width="0" style="318" hidden="1" customWidth="1"/>
    <col min="8200" max="8200" width="22.33203125" style="318" customWidth="1"/>
    <col min="8201" max="8201" width="5.33203125" style="318" customWidth="1"/>
    <col min="8202" max="8202" width="36.33203125" style="318" customWidth="1"/>
    <col min="8203" max="8203" width="5.6640625" style="318" customWidth="1"/>
    <col min="8204" max="8204" width="0" style="318" hidden="1" customWidth="1"/>
    <col min="8205" max="8205" width="20.6640625" style="318" customWidth="1"/>
    <col min="8206" max="8206" width="4.88671875" style="318" customWidth="1"/>
    <col min="8207" max="8207" width="0" style="318" hidden="1" customWidth="1"/>
    <col min="8208" max="8208" width="24.6640625" style="318" customWidth="1"/>
    <col min="8209" max="8209" width="12.33203125" style="318" customWidth="1"/>
    <col min="8210" max="8210" width="0" style="318" hidden="1" customWidth="1"/>
    <col min="8211" max="8211" width="3.44140625" style="318" customWidth="1"/>
    <col min="8212" max="8212" width="0" style="318" hidden="1" customWidth="1"/>
    <col min="8213" max="8213" width="17.6640625" style="318" customWidth="1"/>
    <col min="8214" max="8214" width="3.44140625" style="318" customWidth="1"/>
    <col min="8215" max="8215" width="0" style="318" hidden="1" customWidth="1"/>
    <col min="8216" max="8216" width="23.6640625" style="318" customWidth="1"/>
    <col min="8217" max="8217" width="10" style="318" customWidth="1"/>
    <col min="8218" max="8218" width="0" style="318" hidden="1" customWidth="1"/>
    <col min="8219" max="8220" width="14.6640625" style="318" customWidth="1"/>
    <col min="8221" max="8221" width="12.88671875" style="318" customWidth="1"/>
    <col min="8222" max="8222" width="3.33203125" style="318" customWidth="1"/>
    <col min="8223" max="8223" width="30.33203125" style="318" customWidth="1"/>
    <col min="8224" max="8224" width="5" style="318" customWidth="1"/>
    <col min="8225" max="8225" width="0" style="318" hidden="1" customWidth="1"/>
    <col min="8226" max="8226" width="14.33203125" style="318" customWidth="1"/>
    <col min="8227" max="8227" width="5.6640625" style="318" customWidth="1"/>
    <col min="8228" max="8228" width="0" style="318" hidden="1" customWidth="1"/>
    <col min="8229" max="8229" width="17.33203125" style="318" customWidth="1"/>
    <col min="8230" max="8230" width="12.6640625" style="318" customWidth="1"/>
    <col min="8231" max="8231" width="0" style="318" hidden="1" customWidth="1"/>
    <col min="8232" max="8232" width="5.33203125" style="318" customWidth="1"/>
    <col min="8233" max="8233" width="0" style="318" hidden="1" customWidth="1"/>
    <col min="8234" max="8234" width="17" style="318" customWidth="1"/>
    <col min="8235" max="8235" width="6.33203125" style="318" customWidth="1"/>
    <col min="8236" max="8236" width="0" style="318" hidden="1" customWidth="1"/>
    <col min="8237" max="8237" width="14.33203125" style="318" customWidth="1"/>
    <col min="8238" max="8238" width="7.5546875" style="318" customWidth="1"/>
    <col min="8239" max="8239" width="0" style="318" hidden="1" customWidth="1"/>
    <col min="8240" max="8241" width="14.33203125" style="318" customWidth="1"/>
    <col min="8242" max="8242" width="20.88671875" style="318" customWidth="1"/>
    <col min="8243" max="8243" width="14.44140625" style="318" customWidth="1"/>
    <col min="8244" max="8244" width="15" style="318" customWidth="1"/>
    <col min="8245" max="8245" width="2.6640625" style="318" customWidth="1"/>
    <col min="8246" max="8246" width="11.6640625" style="318" customWidth="1"/>
    <col min="8247" max="8247" width="11.5546875" style="318" customWidth="1"/>
    <col min="8248" max="8248" width="2.33203125" style="318" customWidth="1"/>
    <col min="8249" max="8249" width="41" style="318" customWidth="1"/>
    <col min="8250" max="8250" width="14.33203125" style="318" customWidth="1"/>
    <col min="8251" max="8252" width="11.5546875" style="318" customWidth="1"/>
    <col min="8253" max="8253" width="21.88671875" style="318" customWidth="1"/>
    <col min="8254" max="8445" width="11.44140625" style="318"/>
    <col min="8446" max="8446" width="21.88671875" style="318" customWidth="1"/>
    <col min="8447" max="8447" width="13.88671875" style="318" customWidth="1"/>
    <col min="8448" max="8448" width="38.6640625" style="318" customWidth="1"/>
    <col min="8449" max="8449" width="3" style="318" bestFit="1" customWidth="1"/>
    <col min="8450" max="8450" width="32.33203125" style="318" customWidth="1"/>
    <col min="8451" max="8451" width="46.33203125" style="318" customWidth="1"/>
    <col min="8452" max="8452" width="19" style="318" customWidth="1"/>
    <col min="8453" max="8453" width="0" style="318" hidden="1" customWidth="1"/>
    <col min="8454" max="8454" width="17.6640625" style="318" customWidth="1"/>
    <col min="8455" max="8455" width="0" style="318" hidden="1" customWidth="1"/>
    <col min="8456" max="8456" width="22.33203125" style="318" customWidth="1"/>
    <col min="8457" max="8457" width="5.33203125" style="318" customWidth="1"/>
    <col min="8458" max="8458" width="36.33203125" style="318" customWidth="1"/>
    <col min="8459" max="8459" width="5.6640625" style="318" customWidth="1"/>
    <col min="8460" max="8460" width="0" style="318" hidden="1" customWidth="1"/>
    <col min="8461" max="8461" width="20.6640625" style="318" customWidth="1"/>
    <col min="8462" max="8462" width="4.88671875" style="318" customWidth="1"/>
    <col min="8463" max="8463" width="0" style="318" hidden="1" customWidth="1"/>
    <col min="8464" max="8464" width="24.6640625" style="318" customWidth="1"/>
    <col min="8465" max="8465" width="12.33203125" style="318" customWidth="1"/>
    <col min="8466" max="8466" width="0" style="318" hidden="1" customWidth="1"/>
    <col min="8467" max="8467" width="3.44140625" style="318" customWidth="1"/>
    <col min="8468" max="8468" width="0" style="318" hidden="1" customWidth="1"/>
    <col min="8469" max="8469" width="17.6640625" style="318" customWidth="1"/>
    <col min="8470" max="8470" width="3.44140625" style="318" customWidth="1"/>
    <col min="8471" max="8471" width="0" style="318" hidden="1" customWidth="1"/>
    <col min="8472" max="8472" width="23.6640625" style="318" customWidth="1"/>
    <col min="8473" max="8473" width="10" style="318" customWidth="1"/>
    <col min="8474" max="8474" width="0" style="318" hidden="1" customWidth="1"/>
    <col min="8475" max="8476" width="14.6640625" style="318" customWidth="1"/>
    <col min="8477" max="8477" width="12.88671875" style="318" customWidth="1"/>
    <col min="8478" max="8478" width="3.33203125" style="318" customWidth="1"/>
    <col min="8479" max="8479" width="30.33203125" style="318" customWidth="1"/>
    <col min="8480" max="8480" width="5" style="318" customWidth="1"/>
    <col min="8481" max="8481" width="0" style="318" hidden="1" customWidth="1"/>
    <col min="8482" max="8482" width="14.33203125" style="318" customWidth="1"/>
    <col min="8483" max="8483" width="5.6640625" style="318" customWidth="1"/>
    <col min="8484" max="8484" width="0" style="318" hidden="1" customWidth="1"/>
    <col min="8485" max="8485" width="17.33203125" style="318" customWidth="1"/>
    <col min="8486" max="8486" width="12.6640625" style="318" customWidth="1"/>
    <col min="8487" max="8487" width="0" style="318" hidden="1" customWidth="1"/>
    <col min="8488" max="8488" width="5.33203125" style="318" customWidth="1"/>
    <col min="8489" max="8489" width="0" style="318" hidden="1" customWidth="1"/>
    <col min="8490" max="8490" width="17" style="318" customWidth="1"/>
    <col min="8491" max="8491" width="6.33203125" style="318" customWidth="1"/>
    <col min="8492" max="8492" width="0" style="318" hidden="1" customWidth="1"/>
    <col min="8493" max="8493" width="14.33203125" style="318" customWidth="1"/>
    <col min="8494" max="8494" width="7.5546875" style="318" customWidth="1"/>
    <col min="8495" max="8495" width="0" style="318" hidden="1" customWidth="1"/>
    <col min="8496" max="8497" width="14.33203125" style="318" customWidth="1"/>
    <col min="8498" max="8498" width="20.88671875" style="318" customWidth="1"/>
    <col min="8499" max="8499" width="14.44140625" style="318" customWidth="1"/>
    <col min="8500" max="8500" width="15" style="318" customWidth="1"/>
    <col min="8501" max="8501" width="2.6640625" style="318" customWidth="1"/>
    <col min="8502" max="8502" width="11.6640625" style="318" customWidth="1"/>
    <col min="8503" max="8503" width="11.5546875" style="318" customWidth="1"/>
    <col min="8504" max="8504" width="2.33203125" style="318" customWidth="1"/>
    <col min="8505" max="8505" width="41" style="318" customWidth="1"/>
    <col min="8506" max="8506" width="14.33203125" style="318" customWidth="1"/>
    <col min="8507" max="8508" width="11.5546875" style="318" customWidth="1"/>
    <col min="8509" max="8509" width="21.88671875" style="318" customWidth="1"/>
    <col min="8510" max="8701" width="11.44140625" style="318"/>
    <col min="8702" max="8702" width="21.88671875" style="318" customWidth="1"/>
    <col min="8703" max="8703" width="13.88671875" style="318" customWidth="1"/>
    <col min="8704" max="8704" width="38.6640625" style="318" customWidth="1"/>
    <col min="8705" max="8705" width="3" style="318" bestFit="1" customWidth="1"/>
    <col min="8706" max="8706" width="32.33203125" style="318" customWidth="1"/>
    <col min="8707" max="8707" width="46.33203125" style="318" customWidth="1"/>
    <col min="8708" max="8708" width="19" style="318" customWidth="1"/>
    <col min="8709" max="8709" width="0" style="318" hidden="1" customWidth="1"/>
    <col min="8710" max="8710" width="17.6640625" style="318" customWidth="1"/>
    <col min="8711" max="8711" width="0" style="318" hidden="1" customWidth="1"/>
    <col min="8712" max="8712" width="22.33203125" style="318" customWidth="1"/>
    <col min="8713" max="8713" width="5.33203125" style="318" customWidth="1"/>
    <col min="8714" max="8714" width="36.33203125" style="318" customWidth="1"/>
    <col min="8715" max="8715" width="5.6640625" style="318" customWidth="1"/>
    <col min="8716" max="8716" width="0" style="318" hidden="1" customWidth="1"/>
    <col min="8717" max="8717" width="20.6640625" style="318" customWidth="1"/>
    <col min="8718" max="8718" width="4.88671875" style="318" customWidth="1"/>
    <col min="8719" max="8719" width="0" style="318" hidden="1" customWidth="1"/>
    <col min="8720" max="8720" width="24.6640625" style="318" customWidth="1"/>
    <col min="8721" max="8721" width="12.33203125" style="318" customWidth="1"/>
    <col min="8722" max="8722" width="0" style="318" hidden="1" customWidth="1"/>
    <col min="8723" max="8723" width="3.44140625" style="318" customWidth="1"/>
    <col min="8724" max="8724" width="0" style="318" hidden="1" customWidth="1"/>
    <col min="8725" max="8725" width="17.6640625" style="318" customWidth="1"/>
    <col min="8726" max="8726" width="3.44140625" style="318" customWidth="1"/>
    <col min="8727" max="8727" width="0" style="318" hidden="1" customWidth="1"/>
    <col min="8728" max="8728" width="23.6640625" style="318" customWidth="1"/>
    <col min="8729" max="8729" width="10" style="318" customWidth="1"/>
    <col min="8730" max="8730" width="0" style="318" hidden="1" customWidth="1"/>
    <col min="8731" max="8732" width="14.6640625" style="318" customWidth="1"/>
    <col min="8733" max="8733" width="12.88671875" style="318" customWidth="1"/>
    <col min="8734" max="8734" width="3.33203125" style="318" customWidth="1"/>
    <col min="8735" max="8735" width="30.33203125" style="318" customWidth="1"/>
    <col min="8736" max="8736" width="5" style="318" customWidth="1"/>
    <col min="8737" max="8737" width="0" style="318" hidden="1" customWidth="1"/>
    <col min="8738" max="8738" width="14.33203125" style="318" customWidth="1"/>
    <col min="8739" max="8739" width="5.6640625" style="318" customWidth="1"/>
    <col min="8740" max="8740" width="0" style="318" hidden="1" customWidth="1"/>
    <col min="8741" max="8741" width="17.33203125" style="318" customWidth="1"/>
    <col min="8742" max="8742" width="12.6640625" style="318" customWidth="1"/>
    <col min="8743" max="8743" width="0" style="318" hidden="1" customWidth="1"/>
    <col min="8744" max="8744" width="5.33203125" style="318" customWidth="1"/>
    <col min="8745" max="8745" width="0" style="318" hidden="1" customWidth="1"/>
    <col min="8746" max="8746" width="17" style="318" customWidth="1"/>
    <col min="8747" max="8747" width="6.33203125" style="318" customWidth="1"/>
    <col min="8748" max="8748" width="0" style="318" hidden="1" customWidth="1"/>
    <col min="8749" max="8749" width="14.33203125" style="318" customWidth="1"/>
    <col min="8750" max="8750" width="7.5546875" style="318" customWidth="1"/>
    <col min="8751" max="8751" width="0" style="318" hidden="1" customWidth="1"/>
    <col min="8752" max="8753" width="14.33203125" style="318" customWidth="1"/>
    <col min="8754" max="8754" width="20.88671875" style="318" customWidth="1"/>
    <col min="8755" max="8755" width="14.44140625" style="318" customWidth="1"/>
    <col min="8756" max="8756" width="15" style="318" customWidth="1"/>
    <col min="8757" max="8757" width="2.6640625" style="318" customWidth="1"/>
    <col min="8758" max="8758" width="11.6640625" style="318" customWidth="1"/>
    <col min="8759" max="8759" width="11.5546875" style="318" customWidth="1"/>
    <col min="8760" max="8760" width="2.33203125" style="318" customWidth="1"/>
    <col min="8761" max="8761" width="41" style="318" customWidth="1"/>
    <col min="8762" max="8762" width="14.33203125" style="318" customWidth="1"/>
    <col min="8763" max="8764" width="11.5546875" style="318" customWidth="1"/>
    <col min="8765" max="8765" width="21.88671875" style="318" customWidth="1"/>
    <col min="8766" max="8957" width="11.44140625" style="318"/>
    <col min="8958" max="8958" width="21.88671875" style="318" customWidth="1"/>
    <col min="8959" max="8959" width="13.88671875" style="318" customWidth="1"/>
    <col min="8960" max="8960" width="38.6640625" style="318" customWidth="1"/>
    <col min="8961" max="8961" width="3" style="318" bestFit="1" customWidth="1"/>
    <col min="8962" max="8962" width="32.33203125" style="318" customWidth="1"/>
    <col min="8963" max="8963" width="46.33203125" style="318" customWidth="1"/>
    <col min="8964" max="8964" width="19" style="318" customWidth="1"/>
    <col min="8965" max="8965" width="0" style="318" hidden="1" customWidth="1"/>
    <col min="8966" max="8966" width="17.6640625" style="318" customWidth="1"/>
    <col min="8967" max="8967" width="0" style="318" hidden="1" customWidth="1"/>
    <col min="8968" max="8968" width="22.33203125" style="318" customWidth="1"/>
    <col min="8969" max="8969" width="5.33203125" style="318" customWidth="1"/>
    <col min="8970" max="8970" width="36.33203125" style="318" customWidth="1"/>
    <col min="8971" max="8971" width="5.6640625" style="318" customWidth="1"/>
    <col min="8972" max="8972" width="0" style="318" hidden="1" customWidth="1"/>
    <col min="8973" max="8973" width="20.6640625" style="318" customWidth="1"/>
    <col min="8974" max="8974" width="4.88671875" style="318" customWidth="1"/>
    <col min="8975" max="8975" width="0" style="318" hidden="1" customWidth="1"/>
    <col min="8976" max="8976" width="24.6640625" style="318" customWidth="1"/>
    <col min="8977" max="8977" width="12.33203125" style="318" customWidth="1"/>
    <col min="8978" max="8978" width="0" style="318" hidden="1" customWidth="1"/>
    <col min="8979" max="8979" width="3.44140625" style="318" customWidth="1"/>
    <col min="8980" max="8980" width="0" style="318" hidden="1" customWidth="1"/>
    <col min="8981" max="8981" width="17.6640625" style="318" customWidth="1"/>
    <col min="8982" max="8982" width="3.44140625" style="318" customWidth="1"/>
    <col min="8983" max="8983" width="0" style="318" hidden="1" customWidth="1"/>
    <col min="8984" max="8984" width="23.6640625" style="318" customWidth="1"/>
    <col min="8985" max="8985" width="10" style="318" customWidth="1"/>
    <col min="8986" max="8986" width="0" style="318" hidden="1" customWidth="1"/>
    <col min="8987" max="8988" width="14.6640625" style="318" customWidth="1"/>
    <col min="8989" max="8989" width="12.88671875" style="318" customWidth="1"/>
    <col min="8990" max="8990" width="3.33203125" style="318" customWidth="1"/>
    <col min="8991" max="8991" width="30.33203125" style="318" customWidth="1"/>
    <col min="8992" max="8992" width="5" style="318" customWidth="1"/>
    <col min="8993" max="8993" width="0" style="318" hidden="1" customWidth="1"/>
    <col min="8994" max="8994" width="14.33203125" style="318" customWidth="1"/>
    <col min="8995" max="8995" width="5.6640625" style="318" customWidth="1"/>
    <col min="8996" max="8996" width="0" style="318" hidden="1" customWidth="1"/>
    <col min="8997" max="8997" width="17.33203125" style="318" customWidth="1"/>
    <col min="8998" max="8998" width="12.6640625" style="318" customWidth="1"/>
    <col min="8999" max="8999" width="0" style="318" hidden="1" customWidth="1"/>
    <col min="9000" max="9000" width="5.33203125" style="318" customWidth="1"/>
    <col min="9001" max="9001" width="0" style="318" hidden="1" customWidth="1"/>
    <col min="9002" max="9002" width="17" style="318" customWidth="1"/>
    <col min="9003" max="9003" width="6.33203125" style="318" customWidth="1"/>
    <col min="9004" max="9004" width="0" style="318" hidden="1" customWidth="1"/>
    <col min="9005" max="9005" width="14.33203125" style="318" customWidth="1"/>
    <col min="9006" max="9006" width="7.5546875" style="318" customWidth="1"/>
    <col min="9007" max="9007" width="0" style="318" hidden="1" customWidth="1"/>
    <col min="9008" max="9009" width="14.33203125" style="318" customWidth="1"/>
    <col min="9010" max="9010" width="20.88671875" style="318" customWidth="1"/>
    <col min="9011" max="9011" width="14.44140625" style="318" customWidth="1"/>
    <col min="9012" max="9012" width="15" style="318" customWidth="1"/>
    <col min="9013" max="9013" width="2.6640625" style="318" customWidth="1"/>
    <col min="9014" max="9014" width="11.6640625" style="318" customWidth="1"/>
    <col min="9015" max="9015" width="11.5546875" style="318" customWidth="1"/>
    <col min="9016" max="9016" width="2.33203125" style="318" customWidth="1"/>
    <col min="9017" max="9017" width="41" style="318" customWidth="1"/>
    <col min="9018" max="9018" width="14.33203125" style="318" customWidth="1"/>
    <col min="9019" max="9020" width="11.5546875" style="318" customWidth="1"/>
    <col min="9021" max="9021" width="21.88671875" style="318" customWidth="1"/>
    <col min="9022" max="9213" width="11.44140625" style="318"/>
    <col min="9214" max="9214" width="21.88671875" style="318" customWidth="1"/>
    <col min="9215" max="9215" width="13.88671875" style="318" customWidth="1"/>
    <col min="9216" max="9216" width="38.6640625" style="318" customWidth="1"/>
    <col min="9217" max="9217" width="3" style="318" bestFit="1" customWidth="1"/>
    <col min="9218" max="9218" width="32.33203125" style="318" customWidth="1"/>
    <col min="9219" max="9219" width="46.33203125" style="318" customWidth="1"/>
    <col min="9220" max="9220" width="19" style="318" customWidth="1"/>
    <col min="9221" max="9221" width="0" style="318" hidden="1" customWidth="1"/>
    <col min="9222" max="9222" width="17.6640625" style="318" customWidth="1"/>
    <col min="9223" max="9223" width="0" style="318" hidden="1" customWidth="1"/>
    <col min="9224" max="9224" width="22.33203125" style="318" customWidth="1"/>
    <col min="9225" max="9225" width="5.33203125" style="318" customWidth="1"/>
    <col min="9226" max="9226" width="36.33203125" style="318" customWidth="1"/>
    <col min="9227" max="9227" width="5.6640625" style="318" customWidth="1"/>
    <col min="9228" max="9228" width="0" style="318" hidden="1" customWidth="1"/>
    <col min="9229" max="9229" width="20.6640625" style="318" customWidth="1"/>
    <col min="9230" max="9230" width="4.88671875" style="318" customWidth="1"/>
    <col min="9231" max="9231" width="0" style="318" hidden="1" customWidth="1"/>
    <col min="9232" max="9232" width="24.6640625" style="318" customWidth="1"/>
    <col min="9233" max="9233" width="12.33203125" style="318" customWidth="1"/>
    <col min="9234" max="9234" width="0" style="318" hidden="1" customWidth="1"/>
    <col min="9235" max="9235" width="3.44140625" style="318" customWidth="1"/>
    <col min="9236" max="9236" width="0" style="318" hidden="1" customWidth="1"/>
    <col min="9237" max="9237" width="17.6640625" style="318" customWidth="1"/>
    <col min="9238" max="9238" width="3.44140625" style="318" customWidth="1"/>
    <col min="9239" max="9239" width="0" style="318" hidden="1" customWidth="1"/>
    <col min="9240" max="9240" width="23.6640625" style="318" customWidth="1"/>
    <col min="9241" max="9241" width="10" style="318" customWidth="1"/>
    <col min="9242" max="9242" width="0" style="318" hidden="1" customWidth="1"/>
    <col min="9243" max="9244" width="14.6640625" style="318" customWidth="1"/>
    <col min="9245" max="9245" width="12.88671875" style="318" customWidth="1"/>
    <col min="9246" max="9246" width="3.33203125" style="318" customWidth="1"/>
    <col min="9247" max="9247" width="30.33203125" style="318" customWidth="1"/>
    <col min="9248" max="9248" width="5" style="318" customWidth="1"/>
    <col min="9249" max="9249" width="0" style="318" hidden="1" customWidth="1"/>
    <col min="9250" max="9250" width="14.33203125" style="318" customWidth="1"/>
    <col min="9251" max="9251" width="5.6640625" style="318" customWidth="1"/>
    <col min="9252" max="9252" width="0" style="318" hidden="1" customWidth="1"/>
    <col min="9253" max="9253" width="17.33203125" style="318" customWidth="1"/>
    <col min="9254" max="9254" width="12.6640625" style="318" customWidth="1"/>
    <col min="9255" max="9255" width="0" style="318" hidden="1" customWidth="1"/>
    <col min="9256" max="9256" width="5.33203125" style="318" customWidth="1"/>
    <col min="9257" max="9257" width="0" style="318" hidden="1" customWidth="1"/>
    <col min="9258" max="9258" width="17" style="318" customWidth="1"/>
    <col min="9259" max="9259" width="6.33203125" style="318" customWidth="1"/>
    <col min="9260" max="9260" width="0" style="318" hidden="1" customWidth="1"/>
    <col min="9261" max="9261" width="14.33203125" style="318" customWidth="1"/>
    <col min="9262" max="9262" width="7.5546875" style="318" customWidth="1"/>
    <col min="9263" max="9263" width="0" style="318" hidden="1" customWidth="1"/>
    <col min="9264" max="9265" width="14.33203125" style="318" customWidth="1"/>
    <col min="9266" max="9266" width="20.88671875" style="318" customWidth="1"/>
    <col min="9267" max="9267" width="14.44140625" style="318" customWidth="1"/>
    <col min="9268" max="9268" width="15" style="318" customWidth="1"/>
    <col min="9269" max="9269" width="2.6640625" style="318" customWidth="1"/>
    <col min="9270" max="9270" width="11.6640625" style="318" customWidth="1"/>
    <col min="9271" max="9271" width="11.5546875" style="318" customWidth="1"/>
    <col min="9272" max="9272" width="2.33203125" style="318" customWidth="1"/>
    <col min="9273" max="9273" width="41" style="318" customWidth="1"/>
    <col min="9274" max="9274" width="14.33203125" style="318" customWidth="1"/>
    <col min="9275" max="9276" width="11.5546875" style="318" customWidth="1"/>
    <col min="9277" max="9277" width="21.88671875" style="318" customWidth="1"/>
    <col min="9278" max="9469" width="11.44140625" style="318"/>
    <col min="9470" max="9470" width="21.88671875" style="318" customWidth="1"/>
    <col min="9471" max="9471" width="13.88671875" style="318" customWidth="1"/>
    <col min="9472" max="9472" width="38.6640625" style="318" customWidth="1"/>
    <col min="9473" max="9473" width="3" style="318" bestFit="1" customWidth="1"/>
    <col min="9474" max="9474" width="32.33203125" style="318" customWidth="1"/>
    <col min="9475" max="9475" width="46.33203125" style="318" customWidth="1"/>
    <col min="9476" max="9476" width="19" style="318" customWidth="1"/>
    <col min="9477" max="9477" width="0" style="318" hidden="1" customWidth="1"/>
    <col min="9478" max="9478" width="17.6640625" style="318" customWidth="1"/>
    <col min="9479" max="9479" width="0" style="318" hidden="1" customWidth="1"/>
    <col min="9480" max="9480" width="22.33203125" style="318" customWidth="1"/>
    <col min="9481" max="9481" width="5.33203125" style="318" customWidth="1"/>
    <col min="9482" max="9482" width="36.33203125" style="318" customWidth="1"/>
    <col min="9483" max="9483" width="5.6640625" style="318" customWidth="1"/>
    <col min="9484" max="9484" width="0" style="318" hidden="1" customWidth="1"/>
    <col min="9485" max="9485" width="20.6640625" style="318" customWidth="1"/>
    <col min="9486" max="9486" width="4.88671875" style="318" customWidth="1"/>
    <col min="9487" max="9487" width="0" style="318" hidden="1" customWidth="1"/>
    <col min="9488" max="9488" width="24.6640625" style="318" customWidth="1"/>
    <col min="9489" max="9489" width="12.33203125" style="318" customWidth="1"/>
    <col min="9490" max="9490" width="0" style="318" hidden="1" customWidth="1"/>
    <col min="9491" max="9491" width="3.44140625" style="318" customWidth="1"/>
    <col min="9492" max="9492" width="0" style="318" hidden="1" customWidth="1"/>
    <col min="9493" max="9493" width="17.6640625" style="318" customWidth="1"/>
    <col min="9494" max="9494" width="3.44140625" style="318" customWidth="1"/>
    <col min="9495" max="9495" width="0" style="318" hidden="1" customWidth="1"/>
    <col min="9496" max="9496" width="23.6640625" style="318" customWidth="1"/>
    <col min="9497" max="9497" width="10" style="318" customWidth="1"/>
    <col min="9498" max="9498" width="0" style="318" hidden="1" customWidth="1"/>
    <col min="9499" max="9500" width="14.6640625" style="318" customWidth="1"/>
    <col min="9501" max="9501" width="12.88671875" style="318" customWidth="1"/>
    <col min="9502" max="9502" width="3.33203125" style="318" customWidth="1"/>
    <col min="9503" max="9503" width="30.33203125" style="318" customWidth="1"/>
    <col min="9504" max="9504" width="5" style="318" customWidth="1"/>
    <col min="9505" max="9505" width="0" style="318" hidden="1" customWidth="1"/>
    <col min="9506" max="9506" width="14.33203125" style="318" customWidth="1"/>
    <col min="9507" max="9507" width="5.6640625" style="318" customWidth="1"/>
    <col min="9508" max="9508" width="0" style="318" hidden="1" customWidth="1"/>
    <col min="9509" max="9509" width="17.33203125" style="318" customWidth="1"/>
    <col min="9510" max="9510" width="12.6640625" style="318" customWidth="1"/>
    <col min="9511" max="9511" width="0" style="318" hidden="1" customWidth="1"/>
    <col min="9512" max="9512" width="5.33203125" style="318" customWidth="1"/>
    <col min="9513" max="9513" width="0" style="318" hidden="1" customWidth="1"/>
    <col min="9514" max="9514" width="17" style="318" customWidth="1"/>
    <col min="9515" max="9515" width="6.33203125" style="318" customWidth="1"/>
    <col min="9516" max="9516" width="0" style="318" hidden="1" customWidth="1"/>
    <col min="9517" max="9517" width="14.33203125" style="318" customWidth="1"/>
    <col min="9518" max="9518" width="7.5546875" style="318" customWidth="1"/>
    <col min="9519" max="9519" width="0" style="318" hidden="1" customWidth="1"/>
    <col min="9520" max="9521" width="14.33203125" style="318" customWidth="1"/>
    <col min="9522" max="9522" width="20.88671875" style="318" customWidth="1"/>
    <col min="9523" max="9523" width="14.44140625" style="318" customWidth="1"/>
    <col min="9524" max="9524" width="15" style="318" customWidth="1"/>
    <col min="9525" max="9525" width="2.6640625" style="318" customWidth="1"/>
    <col min="9526" max="9526" width="11.6640625" style="318" customWidth="1"/>
    <col min="9527" max="9527" width="11.5546875" style="318" customWidth="1"/>
    <col min="9528" max="9528" width="2.33203125" style="318" customWidth="1"/>
    <col min="9529" max="9529" width="41" style="318" customWidth="1"/>
    <col min="9530" max="9530" width="14.33203125" style="318" customWidth="1"/>
    <col min="9531" max="9532" width="11.5546875" style="318" customWidth="1"/>
    <col min="9533" max="9533" width="21.88671875" style="318" customWidth="1"/>
    <col min="9534" max="9725" width="11.44140625" style="318"/>
    <col min="9726" max="9726" width="21.88671875" style="318" customWidth="1"/>
    <col min="9727" max="9727" width="13.88671875" style="318" customWidth="1"/>
    <col min="9728" max="9728" width="38.6640625" style="318" customWidth="1"/>
    <col min="9729" max="9729" width="3" style="318" bestFit="1" customWidth="1"/>
    <col min="9730" max="9730" width="32.33203125" style="318" customWidth="1"/>
    <col min="9731" max="9731" width="46.33203125" style="318" customWidth="1"/>
    <col min="9732" max="9732" width="19" style="318" customWidth="1"/>
    <col min="9733" max="9733" width="0" style="318" hidden="1" customWidth="1"/>
    <col min="9734" max="9734" width="17.6640625" style="318" customWidth="1"/>
    <col min="9735" max="9735" width="0" style="318" hidden="1" customWidth="1"/>
    <col min="9736" max="9736" width="22.33203125" style="318" customWidth="1"/>
    <col min="9737" max="9737" width="5.33203125" style="318" customWidth="1"/>
    <col min="9738" max="9738" width="36.33203125" style="318" customWidth="1"/>
    <col min="9739" max="9739" width="5.6640625" style="318" customWidth="1"/>
    <col min="9740" max="9740" width="0" style="318" hidden="1" customWidth="1"/>
    <col min="9741" max="9741" width="20.6640625" style="318" customWidth="1"/>
    <col min="9742" max="9742" width="4.88671875" style="318" customWidth="1"/>
    <col min="9743" max="9743" width="0" style="318" hidden="1" customWidth="1"/>
    <col min="9744" max="9744" width="24.6640625" style="318" customWidth="1"/>
    <col min="9745" max="9745" width="12.33203125" style="318" customWidth="1"/>
    <col min="9746" max="9746" width="0" style="318" hidden="1" customWidth="1"/>
    <col min="9747" max="9747" width="3.44140625" style="318" customWidth="1"/>
    <col min="9748" max="9748" width="0" style="318" hidden="1" customWidth="1"/>
    <col min="9749" max="9749" width="17.6640625" style="318" customWidth="1"/>
    <col min="9750" max="9750" width="3.44140625" style="318" customWidth="1"/>
    <col min="9751" max="9751" width="0" style="318" hidden="1" customWidth="1"/>
    <col min="9752" max="9752" width="23.6640625" style="318" customWidth="1"/>
    <col min="9753" max="9753" width="10" style="318" customWidth="1"/>
    <col min="9754" max="9754" width="0" style="318" hidden="1" customWidth="1"/>
    <col min="9755" max="9756" width="14.6640625" style="318" customWidth="1"/>
    <col min="9757" max="9757" width="12.88671875" style="318" customWidth="1"/>
    <col min="9758" max="9758" width="3.33203125" style="318" customWidth="1"/>
    <col min="9759" max="9759" width="30.33203125" style="318" customWidth="1"/>
    <col min="9760" max="9760" width="5" style="318" customWidth="1"/>
    <col min="9761" max="9761" width="0" style="318" hidden="1" customWidth="1"/>
    <col min="9762" max="9762" width="14.33203125" style="318" customWidth="1"/>
    <col min="9763" max="9763" width="5.6640625" style="318" customWidth="1"/>
    <col min="9764" max="9764" width="0" style="318" hidden="1" customWidth="1"/>
    <col min="9765" max="9765" width="17.33203125" style="318" customWidth="1"/>
    <col min="9766" max="9766" width="12.6640625" style="318" customWidth="1"/>
    <col min="9767" max="9767" width="0" style="318" hidden="1" customWidth="1"/>
    <col min="9768" max="9768" width="5.33203125" style="318" customWidth="1"/>
    <col min="9769" max="9769" width="0" style="318" hidden="1" customWidth="1"/>
    <col min="9770" max="9770" width="17" style="318" customWidth="1"/>
    <col min="9771" max="9771" width="6.33203125" style="318" customWidth="1"/>
    <col min="9772" max="9772" width="0" style="318" hidden="1" customWidth="1"/>
    <col min="9773" max="9773" width="14.33203125" style="318" customWidth="1"/>
    <col min="9774" max="9774" width="7.5546875" style="318" customWidth="1"/>
    <col min="9775" max="9775" width="0" style="318" hidden="1" customWidth="1"/>
    <col min="9776" max="9777" width="14.33203125" style="318" customWidth="1"/>
    <col min="9778" max="9778" width="20.88671875" style="318" customWidth="1"/>
    <col min="9779" max="9779" width="14.44140625" style="318" customWidth="1"/>
    <col min="9780" max="9780" width="15" style="318" customWidth="1"/>
    <col min="9781" max="9781" width="2.6640625" style="318" customWidth="1"/>
    <col min="9782" max="9782" width="11.6640625" style="318" customWidth="1"/>
    <col min="9783" max="9783" width="11.5546875" style="318" customWidth="1"/>
    <col min="9784" max="9784" width="2.33203125" style="318" customWidth="1"/>
    <col min="9785" max="9785" width="41" style="318" customWidth="1"/>
    <col min="9786" max="9786" width="14.33203125" style="318" customWidth="1"/>
    <col min="9787" max="9788" width="11.5546875" style="318" customWidth="1"/>
    <col min="9789" max="9789" width="21.88671875" style="318" customWidth="1"/>
    <col min="9790" max="9981" width="11.44140625" style="318"/>
    <col min="9982" max="9982" width="21.88671875" style="318" customWidth="1"/>
    <col min="9983" max="9983" width="13.88671875" style="318" customWidth="1"/>
    <col min="9984" max="9984" width="38.6640625" style="318" customWidth="1"/>
    <col min="9985" max="9985" width="3" style="318" bestFit="1" customWidth="1"/>
    <col min="9986" max="9986" width="32.33203125" style="318" customWidth="1"/>
    <col min="9987" max="9987" width="46.33203125" style="318" customWidth="1"/>
    <col min="9988" max="9988" width="19" style="318" customWidth="1"/>
    <col min="9989" max="9989" width="0" style="318" hidden="1" customWidth="1"/>
    <col min="9990" max="9990" width="17.6640625" style="318" customWidth="1"/>
    <col min="9991" max="9991" width="0" style="318" hidden="1" customWidth="1"/>
    <col min="9992" max="9992" width="22.33203125" style="318" customWidth="1"/>
    <col min="9993" max="9993" width="5.33203125" style="318" customWidth="1"/>
    <col min="9994" max="9994" width="36.33203125" style="318" customWidth="1"/>
    <col min="9995" max="9995" width="5.6640625" style="318" customWidth="1"/>
    <col min="9996" max="9996" width="0" style="318" hidden="1" customWidth="1"/>
    <col min="9997" max="9997" width="20.6640625" style="318" customWidth="1"/>
    <col min="9998" max="9998" width="4.88671875" style="318" customWidth="1"/>
    <col min="9999" max="9999" width="0" style="318" hidden="1" customWidth="1"/>
    <col min="10000" max="10000" width="24.6640625" style="318" customWidth="1"/>
    <col min="10001" max="10001" width="12.33203125" style="318" customWidth="1"/>
    <col min="10002" max="10002" width="0" style="318" hidden="1" customWidth="1"/>
    <col min="10003" max="10003" width="3.44140625" style="318" customWidth="1"/>
    <col min="10004" max="10004" width="0" style="318" hidden="1" customWidth="1"/>
    <col min="10005" max="10005" width="17.6640625" style="318" customWidth="1"/>
    <col min="10006" max="10006" width="3.44140625" style="318" customWidth="1"/>
    <col min="10007" max="10007" width="0" style="318" hidden="1" customWidth="1"/>
    <col min="10008" max="10008" width="23.6640625" style="318" customWidth="1"/>
    <col min="10009" max="10009" width="10" style="318" customWidth="1"/>
    <col min="10010" max="10010" width="0" style="318" hidden="1" customWidth="1"/>
    <col min="10011" max="10012" width="14.6640625" style="318" customWidth="1"/>
    <col min="10013" max="10013" width="12.88671875" style="318" customWidth="1"/>
    <col min="10014" max="10014" width="3.33203125" style="318" customWidth="1"/>
    <col min="10015" max="10015" width="30.33203125" style="318" customWidth="1"/>
    <col min="10016" max="10016" width="5" style="318" customWidth="1"/>
    <col min="10017" max="10017" width="0" style="318" hidden="1" customWidth="1"/>
    <col min="10018" max="10018" width="14.33203125" style="318" customWidth="1"/>
    <col min="10019" max="10019" width="5.6640625" style="318" customWidth="1"/>
    <col min="10020" max="10020" width="0" style="318" hidden="1" customWidth="1"/>
    <col min="10021" max="10021" width="17.33203125" style="318" customWidth="1"/>
    <col min="10022" max="10022" width="12.6640625" style="318" customWidth="1"/>
    <col min="10023" max="10023" width="0" style="318" hidden="1" customWidth="1"/>
    <col min="10024" max="10024" width="5.33203125" style="318" customWidth="1"/>
    <col min="10025" max="10025" width="0" style="318" hidden="1" customWidth="1"/>
    <col min="10026" max="10026" width="17" style="318" customWidth="1"/>
    <col min="10027" max="10027" width="6.33203125" style="318" customWidth="1"/>
    <col min="10028" max="10028" width="0" style="318" hidden="1" customWidth="1"/>
    <col min="10029" max="10029" width="14.33203125" style="318" customWidth="1"/>
    <col min="10030" max="10030" width="7.5546875" style="318" customWidth="1"/>
    <col min="10031" max="10031" width="0" style="318" hidden="1" customWidth="1"/>
    <col min="10032" max="10033" width="14.33203125" style="318" customWidth="1"/>
    <col min="10034" max="10034" width="20.88671875" style="318" customWidth="1"/>
    <col min="10035" max="10035" width="14.44140625" style="318" customWidth="1"/>
    <col min="10036" max="10036" width="15" style="318" customWidth="1"/>
    <col min="10037" max="10037" width="2.6640625" style="318" customWidth="1"/>
    <col min="10038" max="10038" width="11.6640625" style="318" customWidth="1"/>
    <col min="10039" max="10039" width="11.5546875" style="318" customWidth="1"/>
    <col min="10040" max="10040" width="2.33203125" style="318" customWidth="1"/>
    <col min="10041" max="10041" width="41" style="318" customWidth="1"/>
    <col min="10042" max="10042" width="14.33203125" style="318" customWidth="1"/>
    <col min="10043" max="10044" width="11.5546875" style="318" customWidth="1"/>
    <col min="10045" max="10045" width="21.88671875" style="318" customWidth="1"/>
    <col min="10046" max="10237" width="11.44140625" style="318"/>
    <col min="10238" max="10238" width="21.88671875" style="318" customWidth="1"/>
    <col min="10239" max="10239" width="13.88671875" style="318" customWidth="1"/>
    <col min="10240" max="10240" width="38.6640625" style="318" customWidth="1"/>
    <col min="10241" max="10241" width="3" style="318" bestFit="1" customWidth="1"/>
    <col min="10242" max="10242" width="32.33203125" style="318" customWidth="1"/>
    <col min="10243" max="10243" width="46.33203125" style="318" customWidth="1"/>
    <col min="10244" max="10244" width="19" style="318" customWidth="1"/>
    <col min="10245" max="10245" width="0" style="318" hidden="1" customWidth="1"/>
    <col min="10246" max="10246" width="17.6640625" style="318" customWidth="1"/>
    <col min="10247" max="10247" width="0" style="318" hidden="1" customWidth="1"/>
    <col min="10248" max="10248" width="22.33203125" style="318" customWidth="1"/>
    <col min="10249" max="10249" width="5.33203125" style="318" customWidth="1"/>
    <col min="10250" max="10250" width="36.33203125" style="318" customWidth="1"/>
    <col min="10251" max="10251" width="5.6640625" style="318" customWidth="1"/>
    <col min="10252" max="10252" width="0" style="318" hidden="1" customWidth="1"/>
    <col min="10253" max="10253" width="20.6640625" style="318" customWidth="1"/>
    <col min="10254" max="10254" width="4.88671875" style="318" customWidth="1"/>
    <col min="10255" max="10255" width="0" style="318" hidden="1" customWidth="1"/>
    <col min="10256" max="10256" width="24.6640625" style="318" customWidth="1"/>
    <col min="10257" max="10257" width="12.33203125" style="318" customWidth="1"/>
    <col min="10258" max="10258" width="0" style="318" hidden="1" customWidth="1"/>
    <col min="10259" max="10259" width="3.44140625" style="318" customWidth="1"/>
    <col min="10260" max="10260" width="0" style="318" hidden="1" customWidth="1"/>
    <col min="10261" max="10261" width="17.6640625" style="318" customWidth="1"/>
    <col min="10262" max="10262" width="3.44140625" style="318" customWidth="1"/>
    <col min="10263" max="10263" width="0" style="318" hidden="1" customWidth="1"/>
    <col min="10264" max="10264" width="23.6640625" style="318" customWidth="1"/>
    <col min="10265" max="10265" width="10" style="318" customWidth="1"/>
    <col min="10266" max="10266" width="0" style="318" hidden="1" customWidth="1"/>
    <col min="10267" max="10268" width="14.6640625" style="318" customWidth="1"/>
    <col min="10269" max="10269" width="12.88671875" style="318" customWidth="1"/>
    <col min="10270" max="10270" width="3.33203125" style="318" customWidth="1"/>
    <col min="10271" max="10271" width="30.33203125" style="318" customWidth="1"/>
    <col min="10272" max="10272" width="5" style="318" customWidth="1"/>
    <col min="10273" max="10273" width="0" style="318" hidden="1" customWidth="1"/>
    <col min="10274" max="10274" width="14.33203125" style="318" customWidth="1"/>
    <col min="10275" max="10275" width="5.6640625" style="318" customWidth="1"/>
    <col min="10276" max="10276" width="0" style="318" hidden="1" customWidth="1"/>
    <col min="10277" max="10277" width="17.33203125" style="318" customWidth="1"/>
    <col min="10278" max="10278" width="12.6640625" style="318" customWidth="1"/>
    <col min="10279" max="10279" width="0" style="318" hidden="1" customWidth="1"/>
    <col min="10280" max="10280" width="5.33203125" style="318" customWidth="1"/>
    <col min="10281" max="10281" width="0" style="318" hidden="1" customWidth="1"/>
    <col min="10282" max="10282" width="17" style="318" customWidth="1"/>
    <col min="10283" max="10283" width="6.33203125" style="318" customWidth="1"/>
    <col min="10284" max="10284" width="0" style="318" hidden="1" customWidth="1"/>
    <col min="10285" max="10285" width="14.33203125" style="318" customWidth="1"/>
    <col min="10286" max="10286" width="7.5546875" style="318" customWidth="1"/>
    <col min="10287" max="10287" width="0" style="318" hidden="1" customWidth="1"/>
    <col min="10288" max="10289" width="14.33203125" style="318" customWidth="1"/>
    <col min="10290" max="10290" width="20.88671875" style="318" customWidth="1"/>
    <col min="10291" max="10291" width="14.44140625" style="318" customWidth="1"/>
    <col min="10292" max="10292" width="15" style="318" customWidth="1"/>
    <col min="10293" max="10293" width="2.6640625" style="318" customWidth="1"/>
    <col min="10294" max="10294" width="11.6640625" style="318" customWidth="1"/>
    <col min="10295" max="10295" width="11.5546875" style="318" customWidth="1"/>
    <col min="10296" max="10296" width="2.33203125" style="318" customWidth="1"/>
    <col min="10297" max="10297" width="41" style="318" customWidth="1"/>
    <col min="10298" max="10298" width="14.33203125" style="318" customWidth="1"/>
    <col min="10299" max="10300" width="11.5546875" style="318" customWidth="1"/>
    <col min="10301" max="10301" width="21.88671875" style="318" customWidth="1"/>
    <col min="10302" max="10493" width="11.44140625" style="318"/>
    <col min="10494" max="10494" width="21.88671875" style="318" customWidth="1"/>
    <col min="10495" max="10495" width="13.88671875" style="318" customWidth="1"/>
    <col min="10496" max="10496" width="38.6640625" style="318" customWidth="1"/>
    <col min="10497" max="10497" width="3" style="318" bestFit="1" customWidth="1"/>
    <col min="10498" max="10498" width="32.33203125" style="318" customWidth="1"/>
    <col min="10499" max="10499" width="46.33203125" style="318" customWidth="1"/>
    <col min="10500" max="10500" width="19" style="318" customWidth="1"/>
    <col min="10501" max="10501" width="0" style="318" hidden="1" customWidth="1"/>
    <col min="10502" max="10502" width="17.6640625" style="318" customWidth="1"/>
    <col min="10503" max="10503" width="0" style="318" hidden="1" customWidth="1"/>
    <col min="10504" max="10504" width="22.33203125" style="318" customWidth="1"/>
    <col min="10505" max="10505" width="5.33203125" style="318" customWidth="1"/>
    <col min="10506" max="10506" width="36.33203125" style="318" customWidth="1"/>
    <col min="10507" max="10507" width="5.6640625" style="318" customWidth="1"/>
    <col min="10508" max="10508" width="0" style="318" hidden="1" customWidth="1"/>
    <col min="10509" max="10509" width="20.6640625" style="318" customWidth="1"/>
    <col min="10510" max="10510" width="4.88671875" style="318" customWidth="1"/>
    <col min="10511" max="10511" width="0" style="318" hidden="1" customWidth="1"/>
    <col min="10512" max="10512" width="24.6640625" style="318" customWidth="1"/>
    <col min="10513" max="10513" width="12.33203125" style="318" customWidth="1"/>
    <col min="10514" max="10514" width="0" style="318" hidden="1" customWidth="1"/>
    <col min="10515" max="10515" width="3.44140625" style="318" customWidth="1"/>
    <col min="10516" max="10516" width="0" style="318" hidden="1" customWidth="1"/>
    <col min="10517" max="10517" width="17.6640625" style="318" customWidth="1"/>
    <col min="10518" max="10518" width="3.44140625" style="318" customWidth="1"/>
    <col min="10519" max="10519" width="0" style="318" hidden="1" customWidth="1"/>
    <col min="10520" max="10520" width="23.6640625" style="318" customWidth="1"/>
    <col min="10521" max="10521" width="10" style="318" customWidth="1"/>
    <col min="10522" max="10522" width="0" style="318" hidden="1" customWidth="1"/>
    <col min="10523" max="10524" width="14.6640625" style="318" customWidth="1"/>
    <col min="10525" max="10525" width="12.88671875" style="318" customWidth="1"/>
    <col min="10526" max="10526" width="3.33203125" style="318" customWidth="1"/>
    <col min="10527" max="10527" width="30.33203125" style="318" customWidth="1"/>
    <col min="10528" max="10528" width="5" style="318" customWidth="1"/>
    <col min="10529" max="10529" width="0" style="318" hidden="1" customWidth="1"/>
    <col min="10530" max="10530" width="14.33203125" style="318" customWidth="1"/>
    <col min="10531" max="10531" width="5.6640625" style="318" customWidth="1"/>
    <col min="10532" max="10532" width="0" style="318" hidden="1" customWidth="1"/>
    <col min="10533" max="10533" width="17.33203125" style="318" customWidth="1"/>
    <col min="10534" max="10534" width="12.6640625" style="318" customWidth="1"/>
    <col min="10535" max="10535" width="0" style="318" hidden="1" customWidth="1"/>
    <col min="10536" max="10536" width="5.33203125" style="318" customWidth="1"/>
    <col min="10537" max="10537" width="0" style="318" hidden="1" customWidth="1"/>
    <col min="10538" max="10538" width="17" style="318" customWidth="1"/>
    <col min="10539" max="10539" width="6.33203125" style="318" customWidth="1"/>
    <col min="10540" max="10540" width="0" style="318" hidden="1" customWidth="1"/>
    <col min="10541" max="10541" width="14.33203125" style="318" customWidth="1"/>
    <col min="10542" max="10542" width="7.5546875" style="318" customWidth="1"/>
    <col min="10543" max="10543" width="0" style="318" hidden="1" customWidth="1"/>
    <col min="10544" max="10545" width="14.33203125" style="318" customWidth="1"/>
    <col min="10546" max="10546" width="20.88671875" style="318" customWidth="1"/>
    <col min="10547" max="10547" width="14.44140625" style="318" customWidth="1"/>
    <col min="10548" max="10548" width="15" style="318" customWidth="1"/>
    <col min="10549" max="10549" width="2.6640625" style="318" customWidth="1"/>
    <col min="10550" max="10550" width="11.6640625" style="318" customWidth="1"/>
    <col min="10551" max="10551" width="11.5546875" style="318" customWidth="1"/>
    <col min="10552" max="10552" width="2.33203125" style="318" customWidth="1"/>
    <col min="10553" max="10553" width="41" style="318" customWidth="1"/>
    <col min="10554" max="10554" width="14.33203125" style="318" customWidth="1"/>
    <col min="10555" max="10556" width="11.5546875" style="318" customWidth="1"/>
    <col min="10557" max="10557" width="21.88671875" style="318" customWidth="1"/>
    <col min="10558" max="10749" width="11.44140625" style="318"/>
    <col min="10750" max="10750" width="21.88671875" style="318" customWidth="1"/>
    <col min="10751" max="10751" width="13.88671875" style="318" customWidth="1"/>
    <col min="10752" max="10752" width="38.6640625" style="318" customWidth="1"/>
    <col min="10753" max="10753" width="3" style="318" bestFit="1" customWidth="1"/>
    <col min="10754" max="10754" width="32.33203125" style="318" customWidth="1"/>
    <col min="10755" max="10755" width="46.33203125" style="318" customWidth="1"/>
    <col min="10756" max="10756" width="19" style="318" customWidth="1"/>
    <col min="10757" max="10757" width="0" style="318" hidden="1" customWidth="1"/>
    <col min="10758" max="10758" width="17.6640625" style="318" customWidth="1"/>
    <col min="10759" max="10759" width="0" style="318" hidden="1" customWidth="1"/>
    <col min="10760" max="10760" width="22.33203125" style="318" customWidth="1"/>
    <col min="10761" max="10761" width="5.33203125" style="318" customWidth="1"/>
    <col min="10762" max="10762" width="36.33203125" style="318" customWidth="1"/>
    <col min="10763" max="10763" width="5.6640625" style="318" customWidth="1"/>
    <col min="10764" max="10764" width="0" style="318" hidden="1" customWidth="1"/>
    <col min="10765" max="10765" width="20.6640625" style="318" customWidth="1"/>
    <col min="10766" max="10766" width="4.88671875" style="318" customWidth="1"/>
    <col min="10767" max="10767" width="0" style="318" hidden="1" customWidth="1"/>
    <col min="10768" max="10768" width="24.6640625" style="318" customWidth="1"/>
    <col min="10769" max="10769" width="12.33203125" style="318" customWidth="1"/>
    <col min="10770" max="10770" width="0" style="318" hidden="1" customWidth="1"/>
    <col min="10771" max="10771" width="3.44140625" style="318" customWidth="1"/>
    <col min="10772" max="10772" width="0" style="318" hidden="1" customWidth="1"/>
    <col min="10773" max="10773" width="17.6640625" style="318" customWidth="1"/>
    <col min="10774" max="10774" width="3.44140625" style="318" customWidth="1"/>
    <col min="10775" max="10775" width="0" style="318" hidden="1" customWidth="1"/>
    <col min="10776" max="10776" width="23.6640625" style="318" customWidth="1"/>
    <col min="10777" max="10777" width="10" style="318" customWidth="1"/>
    <col min="10778" max="10778" width="0" style="318" hidden="1" customWidth="1"/>
    <col min="10779" max="10780" width="14.6640625" style="318" customWidth="1"/>
    <col min="10781" max="10781" width="12.88671875" style="318" customWidth="1"/>
    <col min="10782" max="10782" width="3.33203125" style="318" customWidth="1"/>
    <col min="10783" max="10783" width="30.33203125" style="318" customWidth="1"/>
    <col min="10784" max="10784" width="5" style="318" customWidth="1"/>
    <col min="10785" max="10785" width="0" style="318" hidden="1" customWidth="1"/>
    <col min="10786" max="10786" width="14.33203125" style="318" customWidth="1"/>
    <col min="10787" max="10787" width="5.6640625" style="318" customWidth="1"/>
    <col min="10788" max="10788" width="0" style="318" hidden="1" customWidth="1"/>
    <col min="10789" max="10789" width="17.33203125" style="318" customWidth="1"/>
    <col min="10790" max="10790" width="12.6640625" style="318" customWidth="1"/>
    <col min="10791" max="10791" width="0" style="318" hidden="1" customWidth="1"/>
    <col min="10792" max="10792" width="5.33203125" style="318" customWidth="1"/>
    <col min="10793" max="10793" width="0" style="318" hidden="1" customWidth="1"/>
    <col min="10794" max="10794" width="17" style="318" customWidth="1"/>
    <col min="10795" max="10795" width="6.33203125" style="318" customWidth="1"/>
    <col min="10796" max="10796" width="0" style="318" hidden="1" customWidth="1"/>
    <col min="10797" max="10797" width="14.33203125" style="318" customWidth="1"/>
    <col min="10798" max="10798" width="7.5546875" style="318" customWidth="1"/>
    <col min="10799" max="10799" width="0" style="318" hidden="1" customWidth="1"/>
    <col min="10800" max="10801" width="14.33203125" style="318" customWidth="1"/>
    <col min="10802" max="10802" width="20.88671875" style="318" customWidth="1"/>
    <col min="10803" max="10803" width="14.44140625" style="318" customWidth="1"/>
    <col min="10804" max="10804" width="15" style="318" customWidth="1"/>
    <col min="10805" max="10805" width="2.6640625" style="318" customWidth="1"/>
    <col min="10806" max="10806" width="11.6640625" style="318" customWidth="1"/>
    <col min="10807" max="10807" width="11.5546875" style="318" customWidth="1"/>
    <col min="10808" max="10808" width="2.33203125" style="318" customWidth="1"/>
    <col min="10809" max="10809" width="41" style="318" customWidth="1"/>
    <col min="10810" max="10810" width="14.33203125" style="318" customWidth="1"/>
    <col min="10811" max="10812" width="11.5546875" style="318" customWidth="1"/>
    <col min="10813" max="10813" width="21.88671875" style="318" customWidth="1"/>
    <col min="10814" max="11005" width="11.44140625" style="318"/>
    <col min="11006" max="11006" width="21.88671875" style="318" customWidth="1"/>
    <col min="11007" max="11007" width="13.88671875" style="318" customWidth="1"/>
    <col min="11008" max="11008" width="38.6640625" style="318" customWidth="1"/>
    <col min="11009" max="11009" width="3" style="318" bestFit="1" customWidth="1"/>
    <col min="11010" max="11010" width="32.33203125" style="318" customWidth="1"/>
    <col min="11011" max="11011" width="46.33203125" style="318" customWidth="1"/>
    <col min="11012" max="11012" width="19" style="318" customWidth="1"/>
    <col min="11013" max="11013" width="0" style="318" hidden="1" customWidth="1"/>
    <col min="11014" max="11014" width="17.6640625" style="318" customWidth="1"/>
    <col min="11015" max="11015" width="0" style="318" hidden="1" customWidth="1"/>
    <col min="11016" max="11016" width="22.33203125" style="318" customWidth="1"/>
    <col min="11017" max="11017" width="5.33203125" style="318" customWidth="1"/>
    <col min="11018" max="11018" width="36.33203125" style="318" customWidth="1"/>
    <col min="11019" max="11019" width="5.6640625" style="318" customWidth="1"/>
    <col min="11020" max="11020" width="0" style="318" hidden="1" customWidth="1"/>
    <col min="11021" max="11021" width="20.6640625" style="318" customWidth="1"/>
    <col min="11022" max="11022" width="4.88671875" style="318" customWidth="1"/>
    <col min="11023" max="11023" width="0" style="318" hidden="1" customWidth="1"/>
    <col min="11024" max="11024" width="24.6640625" style="318" customWidth="1"/>
    <col min="11025" max="11025" width="12.33203125" style="318" customWidth="1"/>
    <col min="11026" max="11026" width="0" style="318" hidden="1" customWidth="1"/>
    <col min="11027" max="11027" width="3.44140625" style="318" customWidth="1"/>
    <col min="11028" max="11028" width="0" style="318" hidden="1" customWidth="1"/>
    <col min="11029" max="11029" width="17.6640625" style="318" customWidth="1"/>
    <col min="11030" max="11030" width="3.44140625" style="318" customWidth="1"/>
    <col min="11031" max="11031" width="0" style="318" hidden="1" customWidth="1"/>
    <col min="11032" max="11032" width="23.6640625" style="318" customWidth="1"/>
    <col min="11033" max="11033" width="10" style="318" customWidth="1"/>
    <col min="11034" max="11034" width="0" style="318" hidden="1" customWidth="1"/>
    <col min="11035" max="11036" width="14.6640625" style="318" customWidth="1"/>
    <col min="11037" max="11037" width="12.88671875" style="318" customWidth="1"/>
    <col min="11038" max="11038" width="3.33203125" style="318" customWidth="1"/>
    <col min="11039" max="11039" width="30.33203125" style="318" customWidth="1"/>
    <col min="11040" max="11040" width="5" style="318" customWidth="1"/>
    <col min="11041" max="11041" width="0" style="318" hidden="1" customWidth="1"/>
    <col min="11042" max="11042" width="14.33203125" style="318" customWidth="1"/>
    <col min="11043" max="11043" width="5.6640625" style="318" customWidth="1"/>
    <col min="11044" max="11044" width="0" style="318" hidden="1" customWidth="1"/>
    <col min="11045" max="11045" width="17.33203125" style="318" customWidth="1"/>
    <col min="11046" max="11046" width="12.6640625" style="318" customWidth="1"/>
    <col min="11047" max="11047" width="0" style="318" hidden="1" customWidth="1"/>
    <col min="11048" max="11048" width="5.33203125" style="318" customWidth="1"/>
    <col min="11049" max="11049" width="0" style="318" hidden="1" customWidth="1"/>
    <col min="11050" max="11050" width="17" style="318" customWidth="1"/>
    <col min="11051" max="11051" width="6.33203125" style="318" customWidth="1"/>
    <col min="11052" max="11052" width="0" style="318" hidden="1" customWidth="1"/>
    <col min="11053" max="11053" width="14.33203125" style="318" customWidth="1"/>
    <col min="11054" max="11054" width="7.5546875" style="318" customWidth="1"/>
    <col min="11055" max="11055" width="0" style="318" hidden="1" customWidth="1"/>
    <col min="11056" max="11057" width="14.33203125" style="318" customWidth="1"/>
    <col min="11058" max="11058" width="20.88671875" style="318" customWidth="1"/>
    <col min="11059" max="11059" width="14.44140625" style="318" customWidth="1"/>
    <col min="11060" max="11060" width="15" style="318" customWidth="1"/>
    <col min="11061" max="11061" width="2.6640625" style="318" customWidth="1"/>
    <col min="11062" max="11062" width="11.6640625" style="318" customWidth="1"/>
    <col min="11063" max="11063" width="11.5546875" style="318" customWidth="1"/>
    <col min="11064" max="11064" width="2.33203125" style="318" customWidth="1"/>
    <col min="11065" max="11065" width="41" style="318" customWidth="1"/>
    <col min="11066" max="11066" width="14.33203125" style="318" customWidth="1"/>
    <col min="11067" max="11068" width="11.5546875" style="318" customWidth="1"/>
    <col min="11069" max="11069" width="21.88671875" style="318" customWidth="1"/>
    <col min="11070" max="11261" width="11.44140625" style="318"/>
    <col min="11262" max="11262" width="21.88671875" style="318" customWidth="1"/>
    <col min="11263" max="11263" width="13.88671875" style="318" customWidth="1"/>
    <col min="11264" max="11264" width="38.6640625" style="318" customWidth="1"/>
    <col min="11265" max="11265" width="3" style="318" bestFit="1" customWidth="1"/>
    <col min="11266" max="11266" width="32.33203125" style="318" customWidth="1"/>
    <col min="11267" max="11267" width="46.33203125" style="318" customWidth="1"/>
    <col min="11268" max="11268" width="19" style="318" customWidth="1"/>
    <col min="11269" max="11269" width="0" style="318" hidden="1" customWidth="1"/>
    <col min="11270" max="11270" width="17.6640625" style="318" customWidth="1"/>
    <col min="11271" max="11271" width="0" style="318" hidden="1" customWidth="1"/>
    <col min="11272" max="11272" width="22.33203125" style="318" customWidth="1"/>
    <col min="11273" max="11273" width="5.33203125" style="318" customWidth="1"/>
    <col min="11274" max="11274" width="36.33203125" style="318" customWidth="1"/>
    <col min="11275" max="11275" width="5.6640625" style="318" customWidth="1"/>
    <col min="11276" max="11276" width="0" style="318" hidden="1" customWidth="1"/>
    <col min="11277" max="11277" width="20.6640625" style="318" customWidth="1"/>
    <col min="11278" max="11278" width="4.88671875" style="318" customWidth="1"/>
    <col min="11279" max="11279" width="0" style="318" hidden="1" customWidth="1"/>
    <col min="11280" max="11280" width="24.6640625" style="318" customWidth="1"/>
    <col min="11281" max="11281" width="12.33203125" style="318" customWidth="1"/>
    <col min="11282" max="11282" width="0" style="318" hidden="1" customWidth="1"/>
    <col min="11283" max="11283" width="3.44140625" style="318" customWidth="1"/>
    <col min="11284" max="11284" width="0" style="318" hidden="1" customWidth="1"/>
    <col min="11285" max="11285" width="17.6640625" style="318" customWidth="1"/>
    <col min="11286" max="11286" width="3.44140625" style="318" customWidth="1"/>
    <col min="11287" max="11287" width="0" style="318" hidden="1" customWidth="1"/>
    <col min="11288" max="11288" width="23.6640625" style="318" customWidth="1"/>
    <col min="11289" max="11289" width="10" style="318" customWidth="1"/>
    <col min="11290" max="11290" width="0" style="318" hidden="1" customWidth="1"/>
    <col min="11291" max="11292" width="14.6640625" style="318" customWidth="1"/>
    <col min="11293" max="11293" width="12.88671875" style="318" customWidth="1"/>
    <col min="11294" max="11294" width="3.33203125" style="318" customWidth="1"/>
    <col min="11295" max="11295" width="30.33203125" style="318" customWidth="1"/>
    <col min="11296" max="11296" width="5" style="318" customWidth="1"/>
    <col min="11297" max="11297" width="0" style="318" hidden="1" customWidth="1"/>
    <col min="11298" max="11298" width="14.33203125" style="318" customWidth="1"/>
    <col min="11299" max="11299" width="5.6640625" style="318" customWidth="1"/>
    <col min="11300" max="11300" width="0" style="318" hidden="1" customWidth="1"/>
    <col min="11301" max="11301" width="17.33203125" style="318" customWidth="1"/>
    <col min="11302" max="11302" width="12.6640625" style="318" customWidth="1"/>
    <col min="11303" max="11303" width="0" style="318" hidden="1" customWidth="1"/>
    <col min="11304" max="11304" width="5.33203125" style="318" customWidth="1"/>
    <col min="11305" max="11305" width="0" style="318" hidden="1" customWidth="1"/>
    <col min="11306" max="11306" width="17" style="318" customWidth="1"/>
    <col min="11307" max="11307" width="6.33203125" style="318" customWidth="1"/>
    <col min="11308" max="11308" width="0" style="318" hidden="1" customWidth="1"/>
    <col min="11309" max="11309" width="14.33203125" style="318" customWidth="1"/>
    <col min="11310" max="11310" width="7.5546875" style="318" customWidth="1"/>
    <col min="11311" max="11311" width="0" style="318" hidden="1" customWidth="1"/>
    <col min="11312" max="11313" width="14.33203125" style="318" customWidth="1"/>
    <col min="11314" max="11314" width="20.88671875" style="318" customWidth="1"/>
    <col min="11315" max="11315" width="14.44140625" style="318" customWidth="1"/>
    <col min="11316" max="11316" width="15" style="318" customWidth="1"/>
    <col min="11317" max="11317" width="2.6640625" style="318" customWidth="1"/>
    <col min="11318" max="11318" width="11.6640625" style="318" customWidth="1"/>
    <col min="11319" max="11319" width="11.5546875" style="318" customWidth="1"/>
    <col min="11320" max="11320" width="2.33203125" style="318" customWidth="1"/>
    <col min="11321" max="11321" width="41" style="318" customWidth="1"/>
    <col min="11322" max="11322" width="14.33203125" style="318" customWidth="1"/>
    <col min="11323" max="11324" width="11.5546875" style="318" customWidth="1"/>
    <col min="11325" max="11325" width="21.88671875" style="318" customWidth="1"/>
    <col min="11326" max="11517" width="11.44140625" style="318"/>
    <col min="11518" max="11518" width="21.88671875" style="318" customWidth="1"/>
    <col min="11519" max="11519" width="13.88671875" style="318" customWidth="1"/>
    <col min="11520" max="11520" width="38.6640625" style="318" customWidth="1"/>
    <col min="11521" max="11521" width="3" style="318" bestFit="1" customWidth="1"/>
    <col min="11522" max="11522" width="32.33203125" style="318" customWidth="1"/>
    <col min="11523" max="11523" width="46.33203125" style="318" customWidth="1"/>
    <col min="11524" max="11524" width="19" style="318" customWidth="1"/>
    <col min="11525" max="11525" width="0" style="318" hidden="1" customWidth="1"/>
    <col min="11526" max="11526" width="17.6640625" style="318" customWidth="1"/>
    <col min="11527" max="11527" width="0" style="318" hidden="1" customWidth="1"/>
    <col min="11528" max="11528" width="22.33203125" style="318" customWidth="1"/>
    <col min="11529" max="11529" width="5.33203125" style="318" customWidth="1"/>
    <col min="11530" max="11530" width="36.33203125" style="318" customWidth="1"/>
    <col min="11531" max="11531" width="5.6640625" style="318" customWidth="1"/>
    <col min="11532" max="11532" width="0" style="318" hidden="1" customWidth="1"/>
    <col min="11533" max="11533" width="20.6640625" style="318" customWidth="1"/>
    <col min="11534" max="11534" width="4.88671875" style="318" customWidth="1"/>
    <col min="11535" max="11535" width="0" style="318" hidden="1" customWidth="1"/>
    <col min="11536" max="11536" width="24.6640625" style="318" customWidth="1"/>
    <col min="11537" max="11537" width="12.33203125" style="318" customWidth="1"/>
    <col min="11538" max="11538" width="0" style="318" hidden="1" customWidth="1"/>
    <col min="11539" max="11539" width="3.44140625" style="318" customWidth="1"/>
    <col min="11540" max="11540" width="0" style="318" hidden="1" customWidth="1"/>
    <col min="11541" max="11541" width="17.6640625" style="318" customWidth="1"/>
    <col min="11542" max="11542" width="3.44140625" style="318" customWidth="1"/>
    <col min="11543" max="11543" width="0" style="318" hidden="1" customWidth="1"/>
    <col min="11544" max="11544" width="23.6640625" style="318" customWidth="1"/>
    <col min="11545" max="11545" width="10" style="318" customWidth="1"/>
    <col min="11546" max="11546" width="0" style="318" hidden="1" customWidth="1"/>
    <col min="11547" max="11548" width="14.6640625" style="318" customWidth="1"/>
    <col min="11549" max="11549" width="12.88671875" style="318" customWidth="1"/>
    <col min="11550" max="11550" width="3.33203125" style="318" customWidth="1"/>
    <col min="11551" max="11551" width="30.33203125" style="318" customWidth="1"/>
    <col min="11552" max="11552" width="5" style="318" customWidth="1"/>
    <col min="11553" max="11553" width="0" style="318" hidden="1" customWidth="1"/>
    <col min="11554" max="11554" width="14.33203125" style="318" customWidth="1"/>
    <col min="11555" max="11555" width="5.6640625" style="318" customWidth="1"/>
    <col min="11556" max="11556" width="0" style="318" hidden="1" customWidth="1"/>
    <col min="11557" max="11557" width="17.33203125" style="318" customWidth="1"/>
    <col min="11558" max="11558" width="12.6640625" style="318" customWidth="1"/>
    <col min="11559" max="11559" width="0" style="318" hidden="1" customWidth="1"/>
    <col min="11560" max="11560" width="5.33203125" style="318" customWidth="1"/>
    <col min="11561" max="11561" width="0" style="318" hidden="1" customWidth="1"/>
    <col min="11562" max="11562" width="17" style="318" customWidth="1"/>
    <col min="11563" max="11563" width="6.33203125" style="318" customWidth="1"/>
    <col min="11564" max="11564" width="0" style="318" hidden="1" customWidth="1"/>
    <col min="11565" max="11565" width="14.33203125" style="318" customWidth="1"/>
    <col min="11566" max="11566" width="7.5546875" style="318" customWidth="1"/>
    <col min="11567" max="11567" width="0" style="318" hidden="1" customWidth="1"/>
    <col min="11568" max="11569" width="14.33203125" style="318" customWidth="1"/>
    <col min="11570" max="11570" width="20.88671875" style="318" customWidth="1"/>
    <col min="11571" max="11571" width="14.44140625" style="318" customWidth="1"/>
    <col min="11572" max="11572" width="15" style="318" customWidth="1"/>
    <col min="11573" max="11573" width="2.6640625" style="318" customWidth="1"/>
    <col min="11574" max="11574" width="11.6640625" style="318" customWidth="1"/>
    <col min="11575" max="11575" width="11.5546875" style="318" customWidth="1"/>
    <col min="11576" max="11576" width="2.33203125" style="318" customWidth="1"/>
    <col min="11577" max="11577" width="41" style="318" customWidth="1"/>
    <col min="11578" max="11578" width="14.33203125" style="318" customWidth="1"/>
    <col min="11579" max="11580" width="11.5546875" style="318" customWidth="1"/>
    <col min="11581" max="11581" width="21.88671875" style="318" customWidth="1"/>
    <col min="11582" max="11773" width="11.44140625" style="318"/>
    <col min="11774" max="11774" width="21.88671875" style="318" customWidth="1"/>
    <col min="11775" max="11775" width="13.88671875" style="318" customWidth="1"/>
    <col min="11776" max="11776" width="38.6640625" style="318" customWidth="1"/>
    <col min="11777" max="11777" width="3" style="318" bestFit="1" customWidth="1"/>
    <col min="11778" max="11778" width="32.33203125" style="318" customWidth="1"/>
    <col min="11779" max="11779" width="46.33203125" style="318" customWidth="1"/>
    <col min="11780" max="11780" width="19" style="318" customWidth="1"/>
    <col min="11781" max="11781" width="0" style="318" hidden="1" customWidth="1"/>
    <col min="11782" max="11782" width="17.6640625" style="318" customWidth="1"/>
    <col min="11783" max="11783" width="0" style="318" hidden="1" customWidth="1"/>
    <col min="11784" max="11784" width="22.33203125" style="318" customWidth="1"/>
    <col min="11785" max="11785" width="5.33203125" style="318" customWidth="1"/>
    <col min="11786" max="11786" width="36.33203125" style="318" customWidth="1"/>
    <col min="11787" max="11787" width="5.6640625" style="318" customWidth="1"/>
    <col min="11788" max="11788" width="0" style="318" hidden="1" customWidth="1"/>
    <col min="11789" max="11789" width="20.6640625" style="318" customWidth="1"/>
    <col min="11790" max="11790" width="4.88671875" style="318" customWidth="1"/>
    <col min="11791" max="11791" width="0" style="318" hidden="1" customWidth="1"/>
    <col min="11792" max="11792" width="24.6640625" style="318" customWidth="1"/>
    <col min="11793" max="11793" width="12.33203125" style="318" customWidth="1"/>
    <col min="11794" max="11794" width="0" style="318" hidden="1" customWidth="1"/>
    <col min="11795" max="11795" width="3.44140625" style="318" customWidth="1"/>
    <col min="11796" max="11796" width="0" style="318" hidden="1" customWidth="1"/>
    <col min="11797" max="11797" width="17.6640625" style="318" customWidth="1"/>
    <col min="11798" max="11798" width="3.44140625" style="318" customWidth="1"/>
    <col min="11799" max="11799" width="0" style="318" hidden="1" customWidth="1"/>
    <col min="11800" max="11800" width="23.6640625" style="318" customWidth="1"/>
    <col min="11801" max="11801" width="10" style="318" customWidth="1"/>
    <col min="11802" max="11802" width="0" style="318" hidden="1" customWidth="1"/>
    <col min="11803" max="11804" width="14.6640625" style="318" customWidth="1"/>
    <col min="11805" max="11805" width="12.88671875" style="318" customWidth="1"/>
    <col min="11806" max="11806" width="3.33203125" style="318" customWidth="1"/>
    <col min="11807" max="11807" width="30.33203125" style="318" customWidth="1"/>
    <col min="11808" max="11808" width="5" style="318" customWidth="1"/>
    <col min="11809" max="11809" width="0" style="318" hidden="1" customWidth="1"/>
    <col min="11810" max="11810" width="14.33203125" style="318" customWidth="1"/>
    <col min="11811" max="11811" width="5.6640625" style="318" customWidth="1"/>
    <col min="11812" max="11812" width="0" style="318" hidden="1" customWidth="1"/>
    <col min="11813" max="11813" width="17.33203125" style="318" customWidth="1"/>
    <col min="11814" max="11814" width="12.6640625" style="318" customWidth="1"/>
    <col min="11815" max="11815" width="0" style="318" hidden="1" customWidth="1"/>
    <col min="11816" max="11816" width="5.33203125" style="318" customWidth="1"/>
    <col min="11817" max="11817" width="0" style="318" hidden="1" customWidth="1"/>
    <col min="11818" max="11818" width="17" style="318" customWidth="1"/>
    <col min="11819" max="11819" width="6.33203125" style="318" customWidth="1"/>
    <col min="11820" max="11820" width="0" style="318" hidden="1" customWidth="1"/>
    <col min="11821" max="11821" width="14.33203125" style="318" customWidth="1"/>
    <col min="11822" max="11822" width="7.5546875" style="318" customWidth="1"/>
    <col min="11823" max="11823" width="0" style="318" hidden="1" customWidth="1"/>
    <col min="11824" max="11825" width="14.33203125" style="318" customWidth="1"/>
    <col min="11826" max="11826" width="20.88671875" style="318" customWidth="1"/>
    <col min="11827" max="11827" width="14.44140625" style="318" customWidth="1"/>
    <col min="11828" max="11828" width="15" style="318" customWidth="1"/>
    <col min="11829" max="11829" width="2.6640625" style="318" customWidth="1"/>
    <col min="11830" max="11830" width="11.6640625" style="318" customWidth="1"/>
    <col min="11831" max="11831" width="11.5546875" style="318" customWidth="1"/>
    <col min="11832" max="11832" width="2.33203125" style="318" customWidth="1"/>
    <col min="11833" max="11833" width="41" style="318" customWidth="1"/>
    <col min="11834" max="11834" width="14.33203125" style="318" customWidth="1"/>
    <col min="11835" max="11836" width="11.5546875" style="318" customWidth="1"/>
    <col min="11837" max="11837" width="21.88671875" style="318" customWidth="1"/>
    <col min="11838" max="12029" width="11.44140625" style="318"/>
    <col min="12030" max="12030" width="21.88671875" style="318" customWidth="1"/>
    <col min="12031" max="12031" width="13.88671875" style="318" customWidth="1"/>
    <col min="12032" max="12032" width="38.6640625" style="318" customWidth="1"/>
    <col min="12033" max="12033" width="3" style="318" bestFit="1" customWidth="1"/>
    <col min="12034" max="12034" width="32.33203125" style="318" customWidth="1"/>
    <col min="12035" max="12035" width="46.33203125" style="318" customWidth="1"/>
    <col min="12036" max="12036" width="19" style="318" customWidth="1"/>
    <col min="12037" max="12037" width="0" style="318" hidden="1" customWidth="1"/>
    <col min="12038" max="12038" width="17.6640625" style="318" customWidth="1"/>
    <col min="12039" max="12039" width="0" style="318" hidden="1" customWidth="1"/>
    <col min="12040" max="12040" width="22.33203125" style="318" customWidth="1"/>
    <col min="12041" max="12041" width="5.33203125" style="318" customWidth="1"/>
    <col min="12042" max="12042" width="36.33203125" style="318" customWidth="1"/>
    <col min="12043" max="12043" width="5.6640625" style="318" customWidth="1"/>
    <col min="12044" max="12044" width="0" style="318" hidden="1" customWidth="1"/>
    <col min="12045" max="12045" width="20.6640625" style="318" customWidth="1"/>
    <col min="12046" max="12046" width="4.88671875" style="318" customWidth="1"/>
    <col min="12047" max="12047" width="0" style="318" hidden="1" customWidth="1"/>
    <col min="12048" max="12048" width="24.6640625" style="318" customWidth="1"/>
    <col min="12049" max="12049" width="12.33203125" style="318" customWidth="1"/>
    <col min="12050" max="12050" width="0" style="318" hidden="1" customWidth="1"/>
    <col min="12051" max="12051" width="3.44140625" style="318" customWidth="1"/>
    <col min="12052" max="12052" width="0" style="318" hidden="1" customWidth="1"/>
    <col min="12053" max="12053" width="17.6640625" style="318" customWidth="1"/>
    <col min="12054" max="12054" width="3.44140625" style="318" customWidth="1"/>
    <col min="12055" max="12055" width="0" style="318" hidden="1" customWidth="1"/>
    <col min="12056" max="12056" width="23.6640625" style="318" customWidth="1"/>
    <col min="12057" max="12057" width="10" style="318" customWidth="1"/>
    <col min="12058" max="12058" width="0" style="318" hidden="1" customWidth="1"/>
    <col min="12059" max="12060" width="14.6640625" style="318" customWidth="1"/>
    <col min="12061" max="12061" width="12.88671875" style="318" customWidth="1"/>
    <col min="12062" max="12062" width="3.33203125" style="318" customWidth="1"/>
    <col min="12063" max="12063" width="30.33203125" style="318" customWidth="1"/>
    <col min="12064" max="12064" width="5" style="318" customWidth="1"/>
    <col min="12065" max="12065" width="0" style="318" hidden="1" customWidth="1"/>
    <col min="12066" max="12066" width="14.33203125" style="318" customWidth="1"/>
    <col min="12067" max="12067" width="5.6640625" style="318" customWidth="1"/>
    <col min="12068" max="12068" width="0" style="318" hidden="1" customWidth="1"/>
    <col min="12069" max="12069" width="17.33203125" style="318" customWidth="1"/>
    <col min="12070" max="12070" width="12.6640625" style="318" customWidth="1"/>
    <col min="12071" max="12071" width="0" style="318" hidden="1" customWidth="1"/>
    <col min="12072" max="12072" width="5.33203125" style="318" customWidth="1"/>
    <col min="12073" max="12073" width="0" style="318" hidden="1" customWidth="1"/>
    <col min="12074" max="12074" width="17" style="318" customWidth="1"/>
    <col min="12075" max="12075" width="6.33203125" style="318" customWidth="1"/>
    <col min="12076" max="12076" width="0" style="318" hidden="1" customWidth="1"/>
    <col min="12077" max="12077" width="14.33203125" style="318" customWidth="1"/>
    <col min="12078" max="12078" width="7.5546875" style="318" customWidth="1"/>
    <col min="12079" max="12079" width="0" style="318" hidden="1" customWidth="1"/>
    <col min="12080" max="12081" width="14.33203125" style="318" customWidth="1"/>
    <col min="12082" max="12082" width="20.88671875" style="318" customWidth="1"/>
    <col min="12083" max="12083" width="14.44140625" style="318" customWidth="1"/>
    <col min="12084" max="12084" width="15" style="318" customWidth="1"/>
    <col min="12085" max="12085" width="2.6640625" style="318" customWidth="1"/>
    <col min="12086" max="12086" width="11.6640625" style="318" customWidth="1"/>
    <col min="12087" max="12087" width="11.5546875" style="318" customWidth="1"/>
    <col min="12088" max="12088" width="2.33203125" style="318" customWidth="1"/>
    <col min="12089" max="12089" width="41" style="318" customWidth="1"/>
    <col min="12090" max="12090" width="14.33203125" style="318" customWidth="1"/>
    <col min="12091" max="12092" width="11.5546875" style="318" customWidth="1"/>
    <col min="12093" max="12093" width="21.88671875" style="318" customWidth="1"/>
    <col min="12094" max="12285" width="11.44140625" style="318"/>
    <col min="12286" max="12286" width="21.88671875" style="318" customWidth="1"/>
    <col min="12287" max="12287" width="13.88671875" style="318" customWidth="1"/>
    <col min="12288" max="12288" width="38.6640625" style="318" customWidth="1"/>
    <col min="12289" max="12289" width="3" style="318" bestFit="1" customWidth="1"/>
    <col min="12290" max="12290" width="32.33203125" style="318" customWidth="1"/>
    <col min="12291" max="12291" width="46.33203125" style="318" customWidth="1"/>
    <col min="12292" max="12292" width="19" style="318" customWidth="1"/>
    <col min="12293" max="12293" width="0" style="318" hidden="1" customWidth="1"/>
    <col min="12294" max="12294" width="17.6640625" style="318" customWidth="1"/>
    <col min="12295" max="12295" width="0" style="318" hidden="1" customWidth="1"/>
    <col min="12296" max="12296" width="22.33203125" style="318" customWidth="1"/>
    <col min="12297" max="12297" width="5.33203125" style="318" customWidth="1"/>
    <col min="12298" max="12298" width="36.33203125" style="318" customWidth="1"/>
    <col min="12299" max="12299" width="5.6640625" style="318" customWidth="1"/>
    <col min="12300" max="12300" width="0" style="318" hidden="1" customWidth="1"/>
    <col min="12301" max="12301" width="20.6640625" style="318" customWidth="1"/>
    <col min="12302" max="12302" width="4.88671875" style="318" customWidth="1"/>
    <col min="12303" max="12303" width="0" style="318" hidden="1" customWidth="1"/>
    <col min="12304" max="12304" width="24.6640625" style="318" customWidth="1"/>
    <col min="12305" max="12305" width="12.33203125" style="318" customWidth="1"/>
    <col min="12306" max="12306" width="0" style="318" hidden="1" customWidth="1"/>
    <col min="12307" max="12307" width="3.44140625" style="318" customWidth="1"/>
    <col min="12308" max="12308" width="0" style="318" hidden="1" customWidth="1"/>
    <col min="12309" max="12309" width="17.6640625" style="318" customWidth="1"/>
    <col min="12310" max="12310" width="3.44140625" style="318" customWidth="1"/>
    <col min="12311" max="12311" width="0" style="318" hidden="1" customWidth="1"/>
    <col min="12312" max="12312" width="23.6640625" style="318" customWidth="1"/>
    <col min="12313" max="12313" width="10" style="318" customWidth="1"/>
    <col min="12314" max="12314" width="0" style="318" hidden="1" customWidth="1"/>
    <col min="12315" max="12316" width="14.6640625" style="318" customWidth="1"/>
    <col min="12317" max="12317" width="12.88671875" style="318" customWidth="1"/>
    <col min="12318" max="12318" width="3.33203125" style="318" customWidth="1"/>
    <col min="12319" max="12319" width="30.33203125" style="318" customWidth="1"/>
    <col min="12320" max="12320" width="5" style="318" customWidth="1"/>
    <col min="12321" max="12321" width="0" style="318" hidden="1" customWidth="1"/>
    <col min="12322" max="12322" width="14.33203125" style="318" customWidth="1"/>
    <col min="12323" max="12323" width="5.6640625" style="318" customWidth="1"/>
    <col min="12324" max="12324" width="0" style="318" hidden="1" customWidth="1"/>
    <col min="12325" max="12325" width="17.33203125" style="318" customWidth="1"/>
    <col min="12326" max="12326" width="12.6640625" style="318" customWidth="1"/>
    <col min="12327" max="12327" width="0" style="318" hidden="1" customWidth="1"/>
    <col min="12328" max="12328" width="5.33203125" style="318" customWidth="1"/>
    <col min="12329" max="12329" width="0" style="318" hidden="1" customWidth="1"/>
    <col min="12330" max="12330" width="17" style="318" customWidth="1"/>
    <col min="12331" max="12331" width="6.33203125" style="318" customWidth="1"/>
    <col min="12332" max="12332" width="0" style="318" hidden="1" customWidth="1"/>
    <col min="12333" max="12333" width="14.33203125" style="318" customWidth="1"/>
    <col min="12334" max="12334" width="7.5546875" style="318" customWidth="1"/>
    <col min="12335" max="12335" width="0" style="318" hidden="1" customWidth="1"/>
    <col min="12336" max="12337" width="14.33203125" style="318" customWidth="1"/>
    <col min="12338" max="12338" width="20.88671875" style="318" customWidth="1"/>
    <col min="12339" max="12339" width="14.44140625" style="318" customWidth="1"/>
    <col min="12340" max="12340" width="15" style="318" customWidth="1"/>
    <col min="12341" max="12341" width="2.6640625" style="318" customWidth="1"/>
    <col min="12342" max="12342" width="11.6640625" style="318" customWidth="1"/>
    <col min="12343" max="12343" width="11.5546875" style="318" customWidth="1"/>
    <col min="12344" max="12344" width="2.33203125" style="318" customWidth="1"/>
    <col min="12345" max="12345" width="41" style="318" customWidth="1"/>
    <col min="12346" max="12346" width="14.33203125" style="318" customWidth="1"/>
    <col min="12347" max="12348" width="11.5546875" style="318" customWidth="1"/>
    <col min="12349" max="12349" width="21.88671875" style="318" customWidth="1"/>
    <col min="12350" max="12541" width="11.44140625" style="318"/>
    <col min="12542" max="12542" width="21.88671875" style="318" customWidth="1"/>
    <col min="12543" max="12543" width="13.88671875" style="318" customWidth="1"/>
    <col min="12544" max="12544" width="38.6640625" style="318" customWidth="1"/>
    <col min="12545" max="12545" width="3" style="318" bestFit="1" customWidth="1"/>
    <col min="12546" max="12546" width="32.33203125" style="318" customWidth="1"/>
    <col min="12547" max="12547" width="46.33203125" style="318" customWidth="1"/>
    <col min="12548" max="12548" width="19" style="318" customWidth="1"/>
    <col min="12549" max="12549" width="0" style="318" hidden="1" customWidth="1"/>
    <col min="12550" max="12550" width="17.6640625" style="318" customWidth="1"/>
    <col min="12551" max="12551" width="0" style="318" hidden="1" customWidth="1"/>
    <col min="12552" max="12552" width="22.33203125" style="318" customWidth="1"/>
    <col min="12553" max="12553" width="5.33203125" style="318" customWidth="1"/>
    <col min="12554" max="12554" width="36.33203125" style="318" customWidth="1"/>
    <col min="12555" max="12555" width="5.6640625" style="318" customWidth="1"/>
    <col min="12556" max="12556" width="0" style="318" hidden="1" customWidth="1"/>
    <col min="12557" max="12557" width="20.6640625" style="318" customWidth="1"/>
    <col min="12558" max="12558" width="4.88671875" style="318" customWidth="1"/>
    <col min="12559" max="12559" width="0" style="318" hidden="1" customWidth="1"/>
    <col min="12560" max="12560" width="24.6640625" style="318" customWidth="1"/>
    <col min="12561" max="12561" width="12.33203125" style="318" customWidth="1"/>
    <col min="12562" max="12562" width="0" style="318" hidden="1" customWidth="1"/>
    <col min="12563" max="12563" width="3.44140625" style="318" customWidth="1"/>
    <col min="12564" max="12564" width="0" style="318" hidden="1" customWidth="1"/>
    <col min="12565" max="12565" width="17.6640625" style="318" customWidth="1"/>
    <col min="12566" max="12566" width="3.44140625" style="318" customWidth="1"/>
    <col min="12567" max="12567" width="0" style="318" hidden="1" customWidth="1"/>
    <col min="12568" max="12568" width="23.6640625" style="318" customWidth="1"/>
    <col min="12569" max="12569" width="10" style="318" customWidth="1"/>
    <col min="12570" max="12570" width="0" style="318" hidden="1" customWidth="1"/>
    <col min="12571" max="12572" width="14.6640625" style="318" customWidth="1"/>
    <col min="12573" max="12573" width="12.88671875" style="318" customWidth="1"/>
    <col min="12574" max="12574" width="3.33203125" style="318" customWidth="1"/>
    <col min="12575" max="12575" width="30.33203125" style="318" customWidth="1"/>
    <col min="12576" max="12576" width="5" style="318" customWidth="1"/>
    <col min="12577" max="12577" width="0" style="318" hidden="1" customWidth="1"/>
    <col min="12578" max="12578" width="14.33203125" style="318" customWidth="1"/>
    <col min="12579" max="12579" width="5.6640625" style="318" customWidth="1"/>
    <col min="12580" max="12580" width="0" style="318" hidden="1" customWidth="1"/>
    <col min="12581" max="12581" width="17.33203125" style="318" customWidth="1"/>
    <col min="12582" max="12582" width="12.6640625" style="318" customWidth="1"/>
    <col min="12583" max="12583" width="0" style="318" hidden="1" customWidth="1"/>
    <col min="12584" max="12584" width="5.33203125" style="318" customWidth="1"/>
    <col min="12585" max="12585" width="0" style="318" hidden="1" customWidth="1"/>
    <col min="12586" max="12586" width="17" style="318" customWidth="1"/>
    <col min="12587" max="12587" width="6.33203125" style="318" customWidth="1"/>
    <col min="12588" max="12588" width="0" style="318" hidden="1" customWidth="1"/>
    <col min="12589" max="12589" width="14.33203125" style="318" customWidth="1"/>
    <col min="12590" max="12590" width="7.5546875" style="318" customWidth="1"/>
    <col min="12591" max="12591" width="0" style="318" hidden="1" customWidth="1"/>
    <col min="12592" max="12593" width="14.33203125" style="318" customWidth="1"/>
    <col min="12594" max="12594" width="20.88671875" style="318" customWidth="1"/>
    <col min="12595" max="12595" width="14.44140625" style="318" customWidth="1"/>
    <col min="12596" max="12596" width="15" style="318" customWidth="1"/>
    <col min="12597" max="12597" width="2.6640625" style="318" customWidth="1"/>
    <col min="12598" max="12598" width="11.6640625" style="318" customWidth="1"/>
    <col min="12599" max="12599" width="11.5546875" style="318" customWidth="1"/>
    <col min="12600" max="12600" width="2.33203125" style="318" customWidth="1"/>
    <col min="12601" max="12601" width="41" style="318" customWidth="1"/>
    <col min="12602" max="12602" width="14.33203125" style="318" customWidth="1"/>
    <col min="12603" max="12604" width="11.5546875" style="318" customWidth="1"/>
    <col min="12605" max="12605" width="21.88671875" style="318" customWidth="1"/>
    <col min="12606" max="12797" width="11.44140625" style="318"/>
    <col min="12798" max="12798" width="21.88671875" style="318" customWidth="1"/>
    <col min="12799" max="12799" width="13.88671875" style="318" customWidth="1"/>
    <col min="12800" max="12800" width="38.6640625" style="318" customWidth="1"/>
    <col min="12801" max="12801" width="3" style="318" bestFit="1" customWidth="1"/>
    <col min="12802" max="12802" width="32.33203125" style="318" customWidth="1"/>
    <col min="12803" max="12803" width="46.33203125" style="318" customWidth="1"/>
    <col min="12804" max="12804" width="19" style="318" customWidth="1"/>
    <col min="12805" max="12805" width="0" style="318" hidden="1" customWidth="1"/>
    <col min="12806" max="12806" width="17.6640625" style="318" customWidth="1"/>
    <col min="12807" max="12807" width="0" style="318" hidden="1" customWidth="1"/>
    <col min="12808" max="12808" width="22.33203125" style="318" customWidth="1"/>
    <col min="12809" max="12809" width="5.33203125" style="318" customWidth="1"/>
    <col min="12810" max="12810" width="36.33203125" style="318" customWidth="1"/>
    <col min="12811" max="12811" width="5.6640625" style="318" customWidth="1"/>
    <col min="12812" max="12812" width="0" style="318" hidden="1" customWidth="1"/>
    <col min="12813" max="12813" width="20.6640625" style="318" customWidth="1"/>
    <col min="12814" max="12814" width="4.88671875" style="318" customWidth="1"/>
    <col min="12815" max="12815" width="0" style="318" hidden="1" customWidth="1"/>
    <col min="12816" max="12816" width="24.6640625" style="318" customWidth="1"/>
    <col min="12817" max="12817" width="12.33203125" style="318" customWidth="1"/>
    <col min="12818" max="12818" width="0" style="318" hidden="1" customWidth="1"/>
    <col min="12819" max="12819" width="3.44140625" style="318" customWidth="1"/>
    <col min="12820" max="12820" width="0" style="318" hidden="1" customWidth="1"/>
    <col min="12821" max="12821" width="17.6640625" style="318" customWidth="1"/>
    <col min="12822" max="12822" width="3.44140625" style="318" customWidth="1"/>
    <col min="12823" max="12823" width="0" style="318" hidden="1" customWidth="1"/>
    <col min="12824" max="12824" width="23.6640625" style="318" customWidth="1"/>
    <col min="12825" max="12825" width="10" style="318" customWidth="1"/>
    <col min="12826" max="12826" width="0" style="318" hidden="1" customWidth="1"/>
    <col min="12827" max="12828" width="14.6640625" style="318" customWidth="1"/>
    <col min="12829" max="12829" width="12.88671875" style="318" customWidth="1"/>
    <col min="12830" max="12830" width="3.33203125" style="318" customWidth="1"/>
    <col min="12831" max="12831" width="30.33203125" style="318" customWidth="1"/>
    <col min="12832" max="12832" width="5" style="318" customWidth="1"/>
    <col min="12833" max="12833" width="0" style="318" hidden="1" customWidth="1"/>
    <col min="12834" max="12834" width="14.33203125" style="318" customWidth="1"/>
    <col min="12835" max="12835" width="5.6640625" style="318" customWidth="1"/>
    <col min="12836" max="12836" width="0" style="318" hidden="1" customWidth="1"/>
    <col min="12837" max="12837" width="17.33203125" style="318" customWidth="1"/>
    <col min="12838" max="12838" width="12.6640625" style="318" customWidth="1"/>
    <col min="12839" max="12839" width="0" style="318" hidden="1" customWidth="1"/>
    <col min="12840" max="12840" width="5.33203125" style="318" customWidth="1"/>
    <col min="12841" max="12841" width="0" style="318" hidden="1" customWidth="1"/>
    <col min="12842" max="12842" width="17" style="318" customWidth="1"/>
    <col min="12843" max="12843" width="6.33203125" style="318" customWidth="1"/>
    <col min="12844" max="12844" width="0" style="318" hidden="1" customWidth="1"/>
    <col min="12845" max="12845" width="14.33203125" style="318" customWidth="1"/>
    <col min="12846" max="12846" width="7.5546875" style="318" customWidth="1"/>
    <col min="12847" max="12847" width="0" style="318" hidden="1" customWidth="1"/>
    <col min="12848" max="12849" width="14.33203125" style="318" customWidth="1"/>
    <col min="12850" max="12850" width="20.88671875" style="318" customWidth="1"/>
    <col min="12851" max="12851" width="14.44140625" style="318" customWidth="1"/>
    <col min="12852" max="12852" width="15" style="318" customWidth="1"/>
    <col min="12853" max="12853" width="2.6640625" style="318" customWidth="1"/>
    <col min="12854" max="12854" width="11.6640625" style="318" customWidth="1"/>
    <col min="12855" max="12855" width="11.5546875" style="318" customWidth="1"/>
    <col min="12856" max="12856" width="2.33203125" style="318" customWidth="1"/>
    <col min="12857" max="12857" width="41" style="318" customWidth="1"/>
    <col min="12858" max="12858" width="14.33203125" style="318" customWidth="1"/>
    <col min="12859" max="12860" width="11.5546875" style="318" customWidth="1"/>
    <col min="12861" max="12861" width="21.88671875" style="318" customWidth="1"/>
    <col min="12862" max="13053" width="11.44140625" style="318"/>
    <col min="13054" max="13054" width="21.88671875" style="318" customWidth="1"/>
    <col min="13055" max="13055" width="13.88671875" style="318" customWidth="1"/>
    <col min="13056" max="13056" width="38.6640625" style="318" customWidth="1"/>
    <col min="13057" max="13057" width="3" style="318" bestFit="1" customWidth="1"/>
    <col min="13058" max="13058" width="32.33203125" style="318" customWidth="1"/>
    <col min="13059" max="13059" width="46.33203125" style="318" customWidth="1"/>
    <col min="13060" max="13060" width="19" style="318" customWidth="1"/>
    <col min="13061" max="13061" width="0" style="318" hidden="1" customWidth="1"/>
    <col min="13062" max="13062" width="17.6640625" style="318" customWidth="1"/>
    <col min="13063" max="13063" width="0" style="318" hidden="1" customWidth="1"/>
    <col min="13064" max="13064" width="22.33203125" style="318" customWidth="1"/>
    <col min="13065" max="13065" width="5.33203125" style="318" customWidth="1"/>
    <col min="13066" max="13066" width="36.33203125" style="318" customWidth="1"/>
    <col min="13067" max="13067" width="5.6640625" style="318" customWidth="1"/>
    <col min="13068" max="13068" width="0" style="318" hidden="1" customWidth="1"/>
    <col min="13069" max="13069" width="20.6640625" style="318" customWidth="1"/>
    <col min="13070" max="13070" width="4.88671875" style="318" customWidth="1"/>
    <col min="13071" max="13071" width="0" style="318" hidden="1" customWidth="1"/>
    <col min="13072" max="13072" width="24.6640625" style="318" customWidth="1"/>
    <col min="13073" max="13073" width="12.33203125" style="318" customWidth="1"/>
    <col min="13074" max="13074" width="0" style="318" hidden="1" customWidth="1"/>
    <col min="13075" max="13075" width="3.44140625" style="318" customWidth="1"/>
    <col min="13076" max="13076" width="0" style="318" hidden="1" customWidth="1"/>
    <col min="13077" max="13077" width="17.6640625" style="318" customWidth="1"/>
    <col min="13078" max="13078" width="3.44140625" style="318" customWidth="1"/>
    <col min="13079" max="13079" width="0" style="318" hidden="1" customWidth="1"/>
    <col min="13080" max="13080" width="23.6640625" style="318" customWidth="1"/>
    <col min="13081" max="13081" width="10" style="318" customWidth="1"/>
    <col min="13082" max="13082" width="0" style="318" hidden="1" customWidth="1"/>
    <col min="13083" max="13084" width="14.6640625" style="318" customWidth="1"/>
    <col min="13085" max="13085" width="12.88671875" style="318" customWidth="1"/>
    <col min="13086" max="13086" width="3.33203125" style="318" customWidth="1"/>
    <col min="13087" max="13087" width="30.33203125" style="318" customWidth="1"/>
    <col min="13088" max="13088" width="5" style="318" customWidth="1"/>
    <col min="13089" max="13089" width="0" style="318" hidden="1" customWidth="1"/>
    <col min="13090" max="13090" width="14.33203125" style="318" customWidth="1"/>
    <col min="13091" max="13091" width="5.6640625" style="318" customWidth="1"/>
    <col min="13092" max="13092" width="0" style="318" hidden="1" customWidth="1"/>
    <col min="13093" max="13093" width="17.33203125" style="318" customWidth="1"/>
    <col min="13094" max="13094" width="12.6640625" style="318" customWidth="1"/>
    <col min="13095" max="13095" width="0" style="318" hidden="1" customWidth="1"/>
    <col min="13096" max="13096" width="5.33203125" style="318" customWidth="1"/>
    <col min="13097" max="13097" width="0" style="318" hidden="1" customWidth="1"/>
    <col min="13098" max="13098" width="17" style="318" customWidth="1"/>
    <col min="13099" max="13099" width="6.33203125" style="318" customWidth="1"/>
    <col min="13100" max="13100" width="0" style="318" hidden="1" customWidth="1"/>
    <col min="13101" max="13101" width="14.33203125" style="318" customWidth="1"/>
    <col min="13102" max="13102" width="7.5546875" style="318" customWidth="1"/>
    <col min="13103" max="13103" width="0" style="318" hidden="1" customWidth="1"/>
    <col min="13104" max="13105" width="14.33203125" style="318" customWidth="1"/>
    <col min="13106" max="13106" width="20.88671875" style="318" customWidth="1"/>
    <col min="13107" max="13107" width="14.44140625" style="318" customWidth="1"/>
    <col min="13108" max="13108" width="15" style="318" customWidth="1"/>
    <col min="13109" max="13109" width="2.6640625" style="318" customWidth="1"/>
    <col min="13110" max="13110" width="11.6640625" style="318" customWidth="1"/>
    <col min="13111" max="13111" width="11.5546875" style="318" customWidth="1"/>
    <col min="13112" max="13112" width="2.33203125" style="318" customWidth="1"/>
    <col min="13113" max="13113" width="41" style="318" customWidth="1"/>
    <col min="13114" max="13114" width="14.33203125" style="318" customWidth="1"/>
    <col min="13115" max="13116" width="11.5546875" style="318" customWidth="1"/>
    <col min="13117" max="13117" width="21.88671875" style="318" customWidth="1"/>
    <col min="13118" max="13309" width="11.44140625" style="318"/>
    <col min="13310" max="13310" width="21.88671875" style="318" customWidth="1"/>
    <col min="13311" max="13311" width="13.88671875" style="318" customWidth="1"/>
    <col min="13312" max="13312" width="38.6640625" style="318" customWidth="1"/>
    <col min="13313" max="13313" width="3" style="318" bestFit="1" customWidth="1"/>
    <col min="13314" max="13314" width="32.33203125" style="318" customWidth="1"/>
    <col min="13315" max="13315" width="46.33203125" style="318" customWidth="1"/>
    <col min="13316" max="13316" width="19" style="318" customWidth="1"/>
    <col min="13317" max="13317" width="0" style="318" hidden="1" customWidth="1"/>
    <col min="13318" max="13318" width="17.6640625" style="318" customWidth="1"/>
    <col min="13319" max="13319" width="0" style="318" hidden="1" customWidth="1"/>
    <col min="13320" max="13320" width="22.33203125" style="318" customWidth="1"/>
    <col min="13321" max="13321" width="5.33203125" style="318" customWidth="1"/>
    <col min="13322" max="13322" width="36.33203125" style="318" customWidth="1"/>
    <col min="13323" max="13323" width="5.6640625" style="318" customWidth="1"/>
    <col min="13324" max="13324" width="0" style="318" hidden="1" customWidth="1"/>
    <col min="13325" max="13325" width="20.6640625" style="318" customWidth="1"/>
    <col min="13326" max="13326" width="4.88671875" style="318" customWidth="1"/>
    <col min="13327" max="13327" width="0" style="318" hidden="1" customWidth="1"/>
    <col min="13328" max="13328" width="24.6640625" style="318" customWidth="1"/>
    <col min="13329" max="13329" width="12.33203125" style="318" customWidth="1"/>
    <col min="13330" max="13330" width="0" style="318" hidden="1" customWidth="1"/>
    <col min="13331" max="13331" width="3.44140625" style="318" customWidth="1"/>
    <col min="13332" max="13332" width="0" style="318" hidden="1" customWidth="1"/>
    <col min="13333" max="13333" width="17.6640625" style="318" customWidth="1"/>
    <col min="13334" max="13334" width="3.44140625" style="318" customWidth="1"/>
    <col min="13335" max="13335" width="0" style="318" hidden="1" customWidth="1"/>
    <col min="13336" max="13336" width="23.6640625" style="318" customWidth="1"/>
    <col min="13337" max="13337" width="10" style="318" customWidth="1"/>
    <col min="13338" max="13338" width="0" style="318" hidden="1" customWidth="1"/>
    <col min="13339" max="13340" width="14.6640625" style="318" customWidth="1"/>
    <col min="13341" max="13341" width="12.88671875" style="318" customWidth="1"/>
    <col min="13342" max="13342" width="3.33203125" style="318" customWidth="1"/>
    <col min="13343" max="13343" width="30.33203125" style="318" customWidth="1"/>
    <col min="13344" max="13344" width="5" style="318" customWidth="1"/>
    <col min="13345" max="13345" width="0" style="318" hidden="1" customWidth="1"/>
    <col min="13346" max="13346" width="14.33203125" style="318" customWidth="1"/>
    <col min="13347" max="13347" width="5.6640625" style="318" customWidth="1"/>
    <col min="13348" max="13348" width="0" style="318" hidden="1" customWidth="1"/>
    <col min="13349" max="13349" width="17.33203125" style="318" customWidth="1"/>
    <col min="13350" max="13350" width="12.6640625" style="318" customWidth="1"/>
    <col min="13351" max="13351" width="0" style="318" hidden="1" customWidth="1"/>
    <col min="13352" max="13352" width="5.33203125" style="318" customWidth="1"/>
    <col min="13353" max="13353" width="0" style="318" hidden="1" customWidth="1"/>
    <col min="13354" max="13354" width="17" style="318" customWidth="1"/>
    <col min="13355" max="13355" width="6.33203125" style="318" customWidth="1"/>
    <col min="13356" max="13356" width="0" style="318" hidden="1" customWidth="1"/>
    <col min="13357" max="13357" width="14.33203125" style="318" customWidth="1"/>
    <col min="13358" max="13358" width="7.5546875" style="318" customWidth="1"/>
    <col min="13359" max="13359" width="0" style="318" hidden="1" customWidth="1"/>
    <col min="13360" max="13361" width="14.33203125" style="318" customWidth="1"/>
    <col min="13362" max="13362" width="20.88671875" style="318" customWidth="1"/>
    <col min="13363" max="13363" width="14.44140625" style="318" customWidth="1"/>
    <col min="13364" max="13364" width="15" style="318" customWidth="1"/>
    <col min="13365" max="13365" width="2.6640625" style="318" customWidth="1"/>
    <col min="13366" max="13366" width="11.6640625" style="318" customWidth="1"/>
    <col min="13367" max="13367" width="11.5546875" style="318" customWidth="1"/>
    <col min="13368" max="13368" width="2.33203125" style="318" customWidth="1"/>
    <col min="13369" max="13369" width="41" style="318" customWidth="1"/>
    <col min="13370" max="13370" width="14.33203125" style="318" customWidth="1"/>
    <col min="13371" max="13372" width="11.5546875" style="318" customWidth="1"/>
    <col min="13373" max="13373" width="21.88671875" style="318" customWidth="1"/>
    <col min="13374" max="13565" width="11.44140625" style="318"/>
    <col min="13566" max="13566" width="21.88671875" style="318" customWidth="1"/>
    <col min="13567" max="13567" width="13.88671875" style="318" customWidth="1"/>
    <col min="13568" max="13568" width="38.6640625" style="318" customWidth="1"/>
    <col min="13569" max="13569" width="3" style="318" bestFit="1" customWidth="1"/>
    <col min="13570" max="13570" width="32.33203125" style="318" customWidth="1"/>
    <col min="13571" max="13571" width="46.33203125" style="318" customWidth="1"/>
    <col min="13572" max="13572" width="19" style="318" customWidth="1"/>
    <col min="13573" max="13573" width="0" style="318" hidden="1" customWidth="1"/>
    <col min="13574" max="13574" width="17.6640625" style="318" customWidth="1"/>
    <col min="13575" max="13575" width="0" style="318" hidden="1" customWidth="1"/>
    <col min="13576" max="13576" width="22.33203125" style="318" customWidth="1"/>
    <col min="13577" max="13577" width="5.33203125" style="318" customWidth="1"/>
    <col min="13578" max="13578" width="36.33203125" style="318" customWidth="1"/>
    <col min="13579" max="13579" width="5.6640625" style="318" customWidth="1"/>
    <col min="13580" max="13580" width="0" style="318" hidden="1" customWidth="1"/>
    <col min="13581" max="13581" width="20.6640625" style="318" customWidth="1"/>
    <col min="13582" max="13582" width="4.88671875" style="318" customWidth="1"/>
    <col min="13583" max="13583" width="0" style="318" hidden="1" customWidth="1"/>
    <col min="13584" max="13584" width="24.6640625" style="318" customWidth="1"/>
    <col min="13585" max="13585" width="12.33203125" style="318" customWidth="1"/>
    <col min="13586" max="13586" width="0" style="318" hidden="1" customWidth="1"/>
    <col min="13587" max="13587" width="3.44140625" style="318" customWidth="1"/>
    <col min="13588" max="13588" width="0" style="318" hidden="1" customWidth="1"/>
    <col min="13589" max="13589" width="17.6640625" style="318" customWidth="1"/>
    <col min="13590" max="13590" width="3.44140625" style="318" customWidth="1"/>
    <col min="13591" max="13591" width="0" style="318" hidden="1" customWidth="1"/>
    <col min="13592" max="13592" width="23.6640625" style="318" customWidth="1"/>
    <col min="13593" max="13593" width="10" style="318" customWidth="1"/>
    <col min="13594" max="13594" width="0" style="318" hidden="1" customWidth="1"/>
    <col min="13595" max="13596" width="14.6640625" style="318" customWidth="1"/>
    <col min="13597" max="13597" width="12.88671875" style="318" customWidth="1"/>
    <col min="13598" max="13598" width="3.33203125" style="318" customWidth="1"/>
    <col min="13599" max="13599" width="30.33203125" style="318" customWidth="1"/>
    <col min="13600" max="13600" width="5" style="318" customWidth="1"/>
    <col min="13601" max="13601" width="0" style="318" hidden="1" customWidth="1"/>
    <col min="13602" max="13602" width="14.33203125" style="318" customWidth="1"/>
    <col min="13603" max="13603" width="5.6640625" style="318" customWidth="1"/>
    <col min="13604" max="13604" width="0" style="318" hidden="1" customWidth="1"/>
    <col min="13605" max="13605" width="17.33203125" style="318" customWidth="1"/>
    <col min="13606" max="13606" width="12.6640625" style="318" customWidth="1"/>
    <col min="13607" max="13607" width="0" style="318" hidden="1" customWidth="1"/>
    <col min="13608" max="13608" width="5.33203125" style="318" customWidth="1"/>
    <col min="13609" max="13609" width="0" style="318" hidden="1" customWidth="1"/>
    <col min="13610" max="13610" width="17" style="318" customWidth="1"/>
    <col min="13611" max="13611" width="6.33203125" style="318" customWidth="1"/>
    <col min="13612" max="13612" width="0" style="318" hidden="1" customWidth="1"/>
    <col min="13613" max="13613" width="14.33203125" style="318" customWidth="1"/>
    <col min="13614" max="13614" width="7.5546875" style="318" customWidth="1"/>
    <col min="13615" max="13615" width="0" style="318" hidden="1" customWidth="1"/>
    <col min="13616" max="13617" width="14.33203125" style="318" customWidth="1"/>
    <col min="13618" max="13618" width="20.88671875" style="318" customWidth="1"/>
    <col min="13619" max="13619" width="14.44140625" style="318" customWidth="1"/>
    <col min="13620" max="13620" width="15" style="318" customWidth="1"/>
    <col min="13621" max="13621" width="2.6640625" style="318" customWidth="1"/>
    <col min="13622" max="13622" width="11.6640625" style="318" customWidth="1"/>
    <col min="13623" max="13623" width="11.5546875" style="318" customWidth="1"/>
    <col min="13624" max="13624" width="2.33203125" style="318" customWidth="1"/>
    <col min="13625" max="13625" width="41" style="318" customWidth="1"/>
    <col min="13626" max="13626" width="14.33203125" style="318" customWidth="1"/>
    <col min="13627" max="13628" width="11.5546875" style="318" customWidth="1"/>
    <col min="13629" max="13629" width="21.88671875" style="318" customWidth="1"/>
    <col min="13630" max="13821" width="11.44140625" style="318"/>
    <col min="13822" max="13822" width="21.88671875" style="318" customWidth="1"/>
    <col min="13823" max="13823" width="13.88671875" style="318" customWidth="1"/>
    <col min="13824" max="13824" width="38.6640625" style="318" customWidth="1"/>
    <col min="13825" max="13825" width="3" style="318" bestFit="1" customWidth="1"/>
    <col min="13826" max="13826" width="32.33203125" style="318" customWidth="1"/>
    <col min="13827" max="13827" width="46.33203125" style="318" customWidth="1"/>
    <col min="13828" max="13828" width="19" style="318" customWidth="1"/>
    <col min="13829" max="13829" width="0" style="318" hidden="1" customWidth="1"/>
    <col min="13830" max="13830" width="17.6640625" style="318" customWidth="1"/>
    <col min="13831" max="13831" width="0" style="318" hidden="1" customWidth="1"/>
    <col min="13832" max="13832" width="22.33203125" style="318" customWidth="1"/>
    <col min="13833" max="13833" width="5.33203125" style="318" customWidth="1"/>
    <col min="13834" max="13834" width="36.33203125" style="318" customWidth="1"/>
    <col min="13835" max="13835" width="5.6640625" style="318" customWidth="1"/>
    <col min="13836" max="13836" width="0" style="318" hidden="1" customWidth="1"/>
    <col min="13837" max="13837" width="20.6640625" style="318" customWidth="1"/>
    <col min="13838" max="13838" width="4.88671875" style="318" customWidth="1"/>
    <col min="13839" max="13839" width="0" style="318" hidden="1" customWidth="1"/>
    <col min="13840" max="13840" width="24.6640625" style="318" customWidth="1"/>
    <col min="13841" max="13841" width="12.33203125" style="318" customWidth="1"/>
    <col min="13842" max="13842" width="0" style="318" hidden="1" customWidth="1"/>
    <col min="13843" max="13843" width="3.44140625" style="318" customWidth="1"/>
    <col min="13844" max="13844" width="0" style="318" hidden="1" customWidth="1"/>
    <col min="13845" max="13845" width="17.6640625" style="318" customWidth="1"/>
    <col min="13846" max="13846" width="3.44140625" style="318" customWidth="1"/>
    <col min="13847" max="13847" width="0" style="318" hidden="1" customWidth="1"/>
    <col min="13848" max="13848" width="23.6640625" style="318" customWidth="1"/>
    <col min="13849" max="13849" width="10" style="318" customWidth="1"/>
    <col min="13850" max="13850" width="0" style="318" hidden="1" customWidth="1"/>
    <col min="13851" max="13852" width="14.6640625" style="318" customWidth="1"/>
    <col min="13853" max="13853" width="12.88671875" style="318" customWidth="1"/>
    <col min="13854" max="13854" width="3.33203125" style="318" customWidth="1"/>
    <col min="13855" max="13855" width="30.33203125" style="318" customWidth="1"/>
    <col min="13856" max="13856" width="5" style="318" customWidth="1"/>
    <col min="13857" max="13857" width="0" style="318" hidden="1" customWidth="1"/>
    <col min="13858" max="13858" width="14.33203125" style="318" customWidth="1"/>
    <col min="13859" max="13859" width="5.6640625" style="318" customWidth="1"/>
    <col min="13860" max="13860" width="0" style="318" hidden="1" customWidth="1"/>
    <col min="13861" max="13861" width="17.33203125" style="318" customWidth="1"/>
    <col min="13862" max="13862" width="12.6640625" style="318" customWidth="1"/>
    <col min="13863" max="13863" width="0" style="318" hidden="1" customWidth="1"/>
    <col min="13864" max="13864" width="5.33203125" style="318" customWidth="1"/>
    <col min="13865" max="13865" width="0" style="318" hidden="1" customWidth="1"/>
    <col min="13866" max="13866" width="17" style="318" customWidth="1"/>
    <col min="13867" max="13867" width="6.33203125" style="318" customWidth="1"/>
    <col min="13868" max="13868" width="0" style="318" hidden="1" customWidth="1"/>
    <col min="13869" max="13869" width="14.33203125" style="318" customWidth="1"/>
    <col min="13870" max="13870" width="7.5546875" style="318" customWidth="1"/>
    <col min="13871" max="13871" width="0" style="318" hidden="1" customWidth="1"/>
    <col min="13872" max="13873" width="14.33203125" style="318" customWidth="1"/>
    <col min="13874" max="13874" width="20.88671875" style="318" customWidth="1"/>
    <col min="13875" max="13875" width="14.44140625" style="318" customWidth="1"/>
    <col min="13876" max="13876" width="15" style="318" customWidth="1"/>
    <col min="13877" max="13877" width="2.6640625" style="318" customWidth="1"/>
    <col min="13878" max="13878" width="11.6640625" style="318" customWidth="1"/>
    <col min="13879" max="13879" width="11.5546875" style="318" customWidth="1"/>
    <col min="13880" max="13880" width="2.33203125" style="318" customWidth="1"/>
    <col min="13881" max="13881" width="41" style="318" customWidth="1"/>
    <col min="13882" max="13882" width="14.33203125" style="318" customWidth="1"/>
    <col min="13883" max="13884" width="11.5546875" style="318" customWidth="1"/>
    <col min="13885" max="13885" width="21.88671875" style="318" customWidth="1"/>
    <col min="13886" max="14077" width="11.44140625" style="318"/>
    <col min="14078" max="14078" width="21.88671875" style="318" customWidth="1"/>
    <col min="14079" max="14079" width="13.88671875" style="318" customWidth="1"/>
    <col min="14080" max="14080" width="38.6640625" style="318" customWidth="1"/>
    <col min="14081" max="14081" width="3" style="318" bestFit="1" customWidth="1"/>
    <col min="14082" max="14082" width="32.33203125" style="318" customWidth="1"/>
    <col min="14083" max="14083" width="46.33203125" style="318" customWidth="1"/>
    <col min="14084" max="14084" width="19" style="318" customWidth="1"/>
    <col min="14085" max="14085" width="0" style="318" hidden="1" customWidth="1"/>
    <col min="14086" max="14086" width="17.6640625" style="318" customWidth="1"/>
    <col min="14087" max="14087" width="0" style="318" hidden="1" customWidth="1"/>
    <col min="14088" max="14088" width="22.33203125" style="318" customWidth="1"/>
    <col min="14089" max="14089" width="5.33203125" style="318" customWidth="1"/>
    <col min="14090" max="14090" width="36.33203125" style="318" customWidth="1"/>
    <col min="14091" max="14091" width="5.6640625" style="318" customWidth="1"/>
    <col min="14092" max="14092" width="0" style="318" hidden="1" customWidth="1"/>
    <col min="14093" max="14093" width="20.6640625" style="318" customWidth="1"/>
    <col min="14094" max="14094" width="4.88671875" style="318" customWidth="1"/>
    <col min="14095" max="14095" width="0" style="318" hidden="1" customWidth="1"/>
    <col min="14096" max="14096" width="24.6640625" style="318" customWidth="1"/>
    <col min="14097" max="14097" width="12.33203125" style="318" customWidth="1"/>
    <col min="14098" max="14098" width="0" style="318" hidden="1" customWidth="1"/>
    <col min="14099" max="14099" width="3.44140625" style="318" customWidth="1"/>
    <col min="14100" max="14100" width="0" style="318" hidden="1" customWidth="1"/>
    <col min="14101" max="14101" width="17.6640625" style="318" customWidth="1"/>
    <col min="14102" max="14102" width="3.44140625" style="318" customWidth="1"/>
    <col min="14103" max="14103" width="0" style="318" hidden="1" customWidth="1"/>
    <col min="14104" max="14104" width="23.6640625" style="318" customWidth="1"/>
    <col min="14105" max="14105" width="10" style="318" customWidth="1"/>
    <col min="14106" max="14106" width="0" style="318" hidden="1" customWidth="1"/>
    <col min="14107" max="14108" width="14.6640625" style="318" customWidth="1"/>
    <col min="14109" max="14109" width="12.88671875" style="318" customWidth="1"/>
    <col min="14110" max="14110" width="3.33203125" style="318" customWidth="1"/>
    <col min="14111" max="14111" width="30.33203125" style="318" customWidth="1"/>
    <col min="14112" max="14112" width="5" style="318" customWidth="1"/>
    <col min="14113" max="14113" width="0" style="318" hidden="1" customWidth="1"/>
    <col min="14114" max="14114" width="14.33203125" style="318" customWidth="1"/>
    <col min="14115" max="14115" width="5.6640625" style="318" customWidth="1"/>
    <col min="14116" max="14116" width="0" style="318" hidden="1" customWidth="1"/>
    <col min="14117" max="14117" width="17.33203125" style="318" customWidth="1"/>
    <col min="14118" max="14118" width="12.6640625" style="318" customWidth="1"/>
    <col min="14119" max="14119" width="0" style="318" hidden="1" customWidth="1"/>
    <col min="14120" max="14120" width="5.33203125" style="318" customWidth="1"/>
    <col min="14121" max="14121" width="0" style="318" hidden="1" customWidth="1"/>
    <col min="14122" max="14122" width="17" style="318" customWidth="1"/>
    <col min="14123" max="14123" width="6.33203125" style="318" customWidth="1"/>
    <col min="14124" max="14124" width="0" style="318" hidden="1" customWidth="1"/>
    <col min="14125" max="14125" width="14.33203125" style="318" customWidth="1"/>
    <col min="14126" max="14126" width="7.5546875" style="318" customWidth="1"/>
    <col min="14127" max="14127" width="0" style="318" hidden="1" customWidth="1"/>
    <col min="14128" max="14129" width="14.33203125" style="318" customWidth="1"/>
    <col min="14130" max="14130" width="20.88671875" style="318" customWidth="1"/>
    <col min="14131" max="14131" width="14.44140625" style="318" customWidth="1"/>
    <col min="14132" max="14132" width="15" style="318" customWidth="1"/>
    <col min="14133" max="14133" width="2.6640625" style="318" customWidth="1"/>
    <col min="14134" max="14134" width="11.6640625" style="318" customWidth="1"/>
    <col min="14135" max="14135" width="11.5546875" style="318" customWidth="1"/>
    <col min="14136" max="14136" width="2.33203125" style="318" customWidth="1"/>
    <col min="14137" max="14137" width="41" style="318" customWidth="1"/>
    <col min="14138" max="14138" width="14.33203125" style="318" customWidth="1"/>
    <col min="14139" max="14140" width="11.5546875" style="318" customWidth="1"/>
    <col min="14141" max="14141" width="21.88671875" style="318" customWidth="1"/>
    <col min="14142" max="14333" width="11.44140625" style="318"/>
    <col min="14334" max="14334" width="21.88671875" style="318" customWidth="1"/>
    <col min="14335" max="14335" width="13.88671875" style="318" customWidth="1"/>
    <col min="14336" max="14336" width="38.6640625" style="318" customWidth="1"/>
    <col min="14337" max="14337" width="3" style="318" bestFit="1" customWidth="1"/>
    <col min="14338" max="14338" width="32.33203125" style="318" customWidth="1"/>
    <col min="14339" max="14339" width="46.33203125" style="318" customWidth="1"/>
    <col min="14340" max="14340" width="19" style="318" customWidth="1"/>
    <col min="14341" max="14341" width="0" style="318" hidden="1" customWidth="1"/>
    <col min="14342" max="14342" width="17.6640625" style="318" customWidth="1"/>
    <col min="14343" max="14343" width="0" style="318" hidden="1" customWidth="1"/>
    <col min="14344" max="14344" width="22.33203125" style="318" customWidth="1"/>
    <col min="14345" max="14345" width="5.33203125" style="318" customWidth="1"/>
    <col min="14346" max="14346" width="36.33203125" style="318" customWidth="1"/>
    <col min="14347" max="14347" width="5.6640625" style="318" customWidth="1"/>
    <col min="14348" max="14348" width="0" style="318" hidden="1" customWidth="1"/>
    <col min="14349" max="14349" width="20.6640625" style="318" customWidth="1"/>
    <col min="14350" max="14350" width="4.88671875" style="318" customWidth="1"/>
    <col min="14351" max="14351" width="0" style="318" hidden="1" customWidth="1"/>
    <col min="14352" max="14352" width="24.6640625" style="318" customWidth="1"/>
    <col min="14353" max="14353" width="12.33203125" style="318" customWidth="1"/>
    <col min="14354" max="14354" width="0" style="318" hidden="1" customWidth="1"/>
    <col min="14355" max="14355" width="3.44140625" style="318" customWidth="1"/>
    <col min="14356" max="14356" width="0" style="318" hidden="1" customWidth="1"/>
    <col min="14357" max="14357" width="17.6640625" style="318" customWidth="1"/>
    <col min="14358" max="14358" width="3.44140625" style="318" customWidth="1"/>
    <col min="14359" max="14359" width="0" style="318" hidden="1" customWidth="1"/>
    <col min="14360" max="14360" width="23.6640625" style="318" customWidth="1"/>
    <col min="14361" max="14361" width="10" style="318" customWidth="1"/>
    <col min="14362" max="14362" width="0" style="318" hidden="1" customWidth="1"/>
    <col min="14363" max="14364" width="14.6640625" style="318" customWidth="1"/>
    <col min="14365" max="14365" width="12.88671875" style="318" customWidth="1"/>
    <col min="14366" max="14366" width="3.33203125" style="318" customWidth="1"/>
    <col min="14367" max="14367" width="30.33203125" style="318" customWidth="1"/>
    <col min="14368" max="14368" width="5" style="318" customWidth="1"/>
    <col min="14369" max="14369" width="0" style="318" hidden="1" customWidth="1"/>
    <col min="14370" max="14370" width="14.33203125" style="318" customWidth="1"/>
    <col min="14371" max="14371" width="5.6640625" style="318" customWidth="1"/>
    <col min="14372" max="14372" width="0" style="318" hidden="1" customWidth="1"/>
    <col min="14373" max="14373" width="17.33203125" style="318" customWidth="1"/>
    <col min="14374" max="14374" width="12.6640625" style="318" customWidth="1"/>
    <col min="14375" max="14375" width="0" style="318" hidden="1" customWidth="1"/>
    <col min="14376" max="14376" width="5.33203125" style="318" customWidth="1"/>
    <col min="14377" max="14377" width="0" style="318" hidden="1" customWidth="1"/>
    <col min="14378" max="14378" width="17" style="318" customWidth="1"/>
    <col min="14379" max="14379" width="6.33203125" style="318" customWidth="1"/>
    <col min="14380" max="14380" width="0" style="318" hidden="1" customWidth="1"/>
    <col min="14381" max="14381" width="14.33203125" style="318" customWidth="1"/>
    <col min="14382" max="14382" width="7.5546875" style="318" customWidth="1"/>
    <col min="14383" max="14383" width="0" style="318" hidden="1" customWidth="1"/>
    <col min="14384" max="14385" width="14.33203125" style="318" customWidth="1"/>
    <col min="14386" max="14386" width="20.88671875" style="318" customWidth="1"/>
    <col min="14387" max="14387" width="14.44140625" style="318" customWidth="1"/>
    <col min="14388" max="14388" width="15" style="318" customWidth="1"/>
    <col min="14389" max="14389" width="2.6640625" style="318" customWidth="1"/>
    <col min="14390" max="14390" width="11.6640625" style="318" customWidth="1"/>
    <col min="14391" max="14391" width="11.5546875" style="318" customWidth="1"/>
    <col min="14392" max="14392" width="2.33203125" style="318" customWidth="1"/>
    <col min="14393" max="14393" width="41" style="318" customWidth="1"/>
    <col min="14394" max="14394" width="14.33203125" style="318" customWidth="1"/>
    <col min="14395" max="14396" width="11.5546875" style="318" customWidth="1"/>
    <col min="14397" max="14397" width="21.88671875" style="318" customWidth="1"/>
    <col min="14398" max="14589" width="11.44140625" style="318"/>
    <col min="14590" max="14590" width="21.88671875" style="318" customWidth="1"/>
    <col min="14591" max="14591" width="13.88671875" style="318" customWidth="1"/>
    <col min="14592" max="14592" width="38.6640625" style="318" customWidth="1"/>
    <col min="14593" max="14593" width="3" style="318" bestFit="1" customWidth="1"/>
    <col min="14594" max="14594" width="32.33203125" style="318" customWidth="1"/>
    <col min="14595" max="14595" width="46.33203125" style="318" customWidth="1"/>
    <col min="14596" max="14596" width="19" style="318" customWidth="1"/>
    <col min="14597" max="14597" width="0" style="318" hidden="1" customWidth="1"/>
    <col min="14598" max="14598" width="17.6640625" style="318" customWidth="1"/>
    <col min="14599" max="14599" width="0" style="318" hidden="1" customWidth="1"/>
    <col min="14600" max="14600" width="22.33203125" style="318" customWidth="1"/>
    <col min="14601" max="14601" width="5.33203125" style="318" customWidth="1"/>
    <col min="14602" max="14602" width="36.33203125" style="318" customWidth="1"/>
    <col min="14603" max="14603" width="5.6640625" style="318" customWidth="1"/>
    <col min="14604" max="14604" width="0" style="318" hidden="1" customWidth="1"/>
    <col min="14605" max="14605" width="20.6640625" style="318" customWidth="1"/>
    <col min="14606" max="14606" width="4.88671875" style="318" customWidth="1"/>
    <col min="14607" max="14607" width="0" style="318" hidden="1" customWidth="1"/>
    <col min="14608" max="14608" width="24.6640625" style="318" customWidth="1"/>
    <col min="14609" max="14609" width="12.33203125" style="318" customWidth="1"/>
    <col min="14610" max="14610" width="0" style="318" hidden="1" customWidth="1"/>
    <col min="14611" max="14611" width="3.44140625" style="318" customWidth="1"/>
    <col min="14612" max="14612" width="0" style="318" hidden="1" customWidth="1"/>
    <col min="14613" max="14613" width="17.6640625" style="318" customWidth="1"/>
    <col min="14614" max="14614" width="3.44140625" style="318" customWidth="1"/>
    <col min="14615" max="14615" width="0" style="318" hidden="1" customWidth="1"/>
    <col min="14616" max="14616" width="23.6640625" style="318" customWidth="1"/>
    <col min="14617" max="14617" width="10" style="318" customWidth="1"/>
    <col min="14618" max="14618" width="0" style="318" hidden="1" customWidth="1"/>
    <col min="14619" max="14620" width="14.6640625" style="318" customWidth="1"/>
    <col min="14621" max="14621" width="12.88671875" style="318" customWidth="1"/>
    <col min="14622" max="14622" width="3.33203125" style="318" customWidth="1"/>
    <col min="14623" max="14623" width="30.33203125" style="318" customWidth="1"/>
    <col min="14624" max="14624" width="5" style="318" customWidth="1"/>
    <col min="14625" max="14625" width="0" style="318" hidden="1" customWidth="1"/>
    <col min="14626" max="14626" width="14.33203125" style="318" customWidth="1"/>
    <col min="14627" max="14627" width="5.6640625" style="318" customWidth="1"/>
    <col min="14628" max="14628" width="0" style="318" hidden="1" customWidth="1"/>
    <col min="14629" max="14629" width="17.33203125" style="318" customWidth="1"/>
    <col min="14630" max="14630" width="12.6640625" style="318" customWidth="1"/>
    <col min="14631" max="14631" width="0" style="318" hidden="1" customWidth="1"/>
    <col min="14632" max="14632" width="5.33203125" style="318" customWidth="1"/>
    <col min="14633" max="14633" width="0" style="318" hidden="1" customWidth="1"/>
    <col min="14634" max="14634" width="17" style="318" customWidth="1"/>
    <col min="14635" max="14635" width="6.33203125" style="318" customWidth="1"/>
    <col min="14636" max="14636" width="0" style="318" hidden="1" customWidth="1"/>
    <col min="14637" max="14637" width="14.33203125" style="318" customWidth="1"/>
    <col min="14638" max="14638" width="7.5546875" style="318" customWidth="1"/>
    <col min="14639" max="14639" width="0" style="318" hidden="1" customWidth="1"/>
    <col min="14640" max="14641" width="14.33203125" style="318" customWidth="1"/>
    <col min="14642" max="14642" width="20.88671875" style="318" customWidth="1"/>
    <col min="14643" max="14643" width="14.44140625" style="318" customWidth="1"/>
    <col min="14644" max="14644" width="15" style="318" customWidth="1"/>
    <col min="14645" max="14645" width="2.6640625" style="318" customWidth="1"/>
    <col min="14646" max="14646" width="11.6640625" style="318" customWidth="1"/>
    <col min="14647" max="14647" width="11.5546875" style="318" customWidth="1"/>
    <col min="14648" max="14648" width="2.33203125" style="318" customWidth="1"/>
    <col min="14649" max="14649" width="41" style="318" customWidth="1"/>
    <col min="14650" max="14650" width="14.33203125" style="318" customWidth="1"/>
    <col min="14651" max="14652" width="11.5546875" style="318" customWidth="1"/>
    <col min="14653" max="14653" width="21.88671875" style="318" customWidth="1"/>
    <col min="14654" max="14845" width="11.44140625" style="318"/>
    <col min="14846" max="14846" width="21.88671875" style="318" customWidth="1"/>
    <col min="14847" max="14847" width="13.88671875" style="318" customWidth="1"/>
    <col min="14848" max="14848" width="38.6640625" style="318" customWidth="1"/>
    <col min="14849" max="14849" width="3" style="318" bestFit="1" customWidth="1"/>
    <col min="14850" max="14850" width="32.33203125" style="318" customWidth="1"/>
    <col min="14851" max="14851" width="46.33203125" style="318" customWidth="1"/>
    <col min="14852" max="14852" width="19" style="318" customWidth="1"/>
    <col min="14853" max="14853" width="0" style="318" hidden="1" customWidth="1"/>
    <col min="14854" max="14854" width="17.6640625" style="318" customWidth="1"/>
    <col min="14855" max="14855" width="0" style="318" hidden="1" customWidth="1"/>
    <col min="14856" max="14856" width="22.33203125" style="318" customWidth="1"/>
    <col min="14857" max="14857" width="5.33203125" style="318" customWidth="1"/>
    <col min="14858" max="14858" width="36.33203125" style="318" customWidth="1"/>
    <col min="14859" max="14859" width="5.6640625" style="318" customWidth="1"/>
    <col min="14860" max="14860" width="0" style="318" hidden="1" customWidth="1"/>
    <col min="14861" max="14861" width="20.6640625" style="318" customWidth="1"/>
    <col min="14862" max="14862" width="4.88671875" style="318" customWidth="1"/>
    <col min="14863" max="14863" width="0" style="318" hidden="1" customWidth="1"/>
    <col min="14864" max="14864" width="24.6640625" style="318" customWidth="1"/>
    <col min="14865" max="14865" width="12.33203125" style="318" customWidth="1"/>
    <col min="14866" max="14866" width="0" style="318" hidden="1" customWidth="1"/>
    <col min="14867" max="14867" width="3.44140625" style="318" customWidth="1"/>
    <col min="14868" max="14868" width="0" style="318" hidden="1" customWidth="1"/>
    <col min="14869" max="14869" width="17.6640625" style="318" customWidth="1"/>
    <col min="14870" max="14870" width="3.44140625" style="318" customWidth="1"/>
    <col min="14871" max="14871" width="0" style="318" hidden="1" customWidth="1"/>
    <col min="14872" max="14872" width="23.6640625" style="318" customWidth="1"/>
    <col min="14873" max="14873" width="10" style="318" customWidth="1"/>
    <col min="14874" max="14874" width="0" style="318" hidden="1" customWidth="1"/>
    <col min="14875" max="14876" width="14.6640625" style="318" customWidth="1"/>
    <col min="14877" max="14877" width="12.88671875" style="318" customWidth="1"/>
    <col min="14878" max="14878" width="3.33203125" style="318" customWidth="1"/>
    <col min="14879" max="14879" width="30.33203125" style="318" customWidth="1"/>
    <col min="14880" max="14880" width="5" style="318" customWidth="1"/>
    <col min="14881" max="14881" width="0" style="318" hidden="1" customWidth="1"/>
    <col min="14882" max="14882" width="14.33203125" style="318" customWidth="1"/>
    <col min="14883" max="14883" width="5.6640625" style="318" customWidth="1"/>
    <col min="14884" max="14884" width="0" style="318" hidden="1" customWidth="1"/>
    <col min="14885" max="14885" width="17.33203125" style="318" customWidth="1"/>
    <col min="14886" max="14886" width="12.6640625" style="318" customWidth="1"/>
    <col min="14887" max="14887" width="0" style="318" hidden="1" customWidth="1"/>
    <col min="14888" max="14888" width="5.33203125" style="318" customWidth="1"/>
    <col min="14889" max="14889" width="0" style="318" hidden="1" customWidth="1"/>
    <col min="14890" max="14890" width="17" style="318" customWidth="1"/>
    <col min="14891" max="14891" width="6.33203125" style="318" customWidth="1"/>
    <col min="14892" max="14892" width="0" style="318" hidden="1" customWidth="1"/>
    <col min="14893" max="14893" width="14.33203125" style="318" customWidth="1"/>
    <col min="14894" max="14894" width="7.5546875" style="318" customWidth="1"/>
    <col min="14895" max="14895" width="0" style="318" hidden="1" customWidth="1"/>
    <col min="14896" max="14897" width="14.33203125" style="318" customWidth="1"/>
    <col min="14898" max="14898" width="20.88671875" style="318" customWidth="1"/>
    <col min="14899" max="14899" width="14.44140625" style="318" customWidth="1"/>
    <col min="14900" max="14900" width="15" style="318" customWidth="1"/>
    <col min="14901" max="14901" width="2.6640625" style="318" customWidth="1"/>
    <col min="14902" max="14902" width="11.6640625" style="318" customWidth="1"/>
    <col min="14903" max="14903" width="11.5546875" style="318" customWidth="1"/>
    <col min="14904" max="14904" width="2.33203125" style="318" customWidth="1"/>
    <col min="14905" max="14905" width="41" style="318" customWidth="1"/>
    <col min="14906" max="14906" width="14.33203125" style="318" customWidth="1"/>
    <col min="14907" max="14908" width="11.5546875" style="318" customWidth="1"/>
    <col min="14909" max="14909" width="21.88671875" style="318" customWidth="1"/>
    <col min="14910" max="15101" width="11.44140625" style="318"/>
    <col min="15102" max="15102" width="21.88671875" style="318" customWidth="1"/>
    <col min="15103" max="15103" width="13.88671875" style="318" customWidth="1"/>
    <col min="15104" max="15104" width="38.6640625" style="318" customWidth="1"/>
    <col min="15105" max="15105" width="3" style="318" bestFit="1" customWidth="1"/>
    <col min="15106" max="15106" width="32.33203125" style="318" customWidth="1"/>
    <col min="15107" max="15107" width="46.33203125" style="318" customWidth="1"/>
    <col min="15108" max="15108" width="19" style="318" customWidth="1"/>
    <col min="15109" max="15109" width="0" style="318" hidden="1" customWidth="1"/>
    <col min="15110" max="15110" width="17.6640625" style="318" customWidth="1"/>
    <col min="15111" max="15111" width="0" style="318" hidden="1" customWidth="1"/>
    <col min="15112" max="15112" width="22.33203125" style="318" customWidth="1"/>
    <col min="15113" max="15113" width="5.33203125" style="318" customWidth="1"/>
    <col min="15114" max="15114" width="36.33203125" style="318" customWidth="1"/>
    <col min="15115" max="15115" width="5.6640625" style="318" customWidth="1"/>
    <col min="15116" max="15116" width="0" style="318" hidden="1" customWidth="1"/>
    <col min="15117" max="15117" width="20.6640625" style="318" customWidth="1"/>
    <col min="15118" max="15118" width="4.88671875" style="318" customWidth="1"/>
    <col min="15119" max="15119" width="0" style="318" hidden="1" customWidth="1"/>
    <col min="15120" max="15120" width="24.6640625" style="318" customWidth="1"/>
    <col min="15121" max="15121" width="12.33203125" style="318" customWidth="1"/>
    <col min="15122" max="15122" width="0" style="318" hidden="1" customWidth="1"/>
    <col min="15123" max="15123" width="3.44140625" style="318" customWidth="1"/>
    <col min="15124" max="15124" width="0" style="318" hidden="1" customWidth="1"/>
    <col min="15125" max="15125" width="17.6640625" style="318" customWidth="1"/>
    <col min="15126" max="15126" width="3.44140625" style="318" customWidth="1"/>
    <col min="15127" max="15127" width="0" style="318" hidden="1" customWidth="1"/>
    <col min="15128" max="15128" width="23.6640625" style="318" customWidth="1"/>
    <col min="15129" max="15129" width="10" style="318" customWidth="1"/>
    <col min="15130" max="15130" width="0" style="318" hidden="1" customWidth="1"/>
    <col min="15131" max="15132" width="14.6640625" style="318" customWidth="1"/>
    <col min="15133" max="15133" width="12.88671875" style="318" customWidth="1"/>
    <col min="15134" max="15134" width="3.33203125" style="318" customWidth="1"/>
    <col min="15135" max="15135" width="30.33203125" style="318" customWidth="1"/>
    <col min="15136" max="15136" width="5" style="318" customWidth="1"/>
    <col min="15137" max="15137" width="0" style="318" hidden="1" customWidth="1"/>
    <col min="15138" max="15138" width="14.33203125" style="318" customWidth="1"/>
    <col min="15139" max="15139" width="5.6640625" style="318" customWidth="1"/>
    <col min="15140" max="15140" width="0" style="318" hidden="1" customWidth="1"/>
    <col min="15141" max="15141" width="17.33203125" style="318" customWidth="1"/>
    <col min="15142" max="15142" width="12.6640625" style="318" customWidth="1"/>
    <col min="15143" max="15143" width="0" style="318" hidden="1" customWidth="1"/>
    <col min="15144" max="15144" width="5.33203125" style="318" customWidth="1"/>
    <col min="15145" max="15145" width="0" style="318" hidden="1" customWidth="1"/>
    <col min="15146" max="15146" width="17" style="318" customWidth="1"/>
    <col min="15147" max="15147" width="6.33203125" style="318" customWidth="1"/>
    <col min="15148" max="15148" width="0" style="318" hidden="1" customWidth="1"/>
    <col min="15149" max="15149" width="14.33203125" style="318" customWidth="1"/>
    <col min="15150" max="15150" width="7.5546875" style="318" customWidth="1"/>
    <col min="15151" max="15151" width="0" style="318" hidden="1" customWidth="1"/>
    <col min="15152" max="15153" width="14.33203125" style="318" customWidth="1"/>
    <col min="15154" max="15154" width="20.88671875" style="318" customWidth="1"/>
    <col min="15155" max="15155" width="14.44140625" style="318" customWidth="1"/>
    <col min="15156" max="15156" width="15" style="318" customWidth="1"/>
    <col min="15157" max="15157" width="2.6640625" style="318" customWidth="1"/>
    <col min="15158" max="15158" width="11.6640625" style="318" customWidth="1"/>
    <col min="15159" max="15159" width="11.5546875" style="318" customWidth="1"/>
    <col min="15160" max="15160" width="2.33203125" style="318" customWidth="1"/>
    <col min="15161" max="15161" width="41" style="318" customWidth="1"/>
    <col min="15162" max="15162" width="14.33203125" style="318" customWidth="1"/>
    <col min="15163" max="15164" width="11.5546875" style="318" customWidth="1"/>
    <col min="15165" max="15165" width="21.88671875" style="318" customWidth="1"/>
    <col min="15166" max="15357" width="11.44140625" style="318"/>
    <col min="15358" max="15358" width="21.88671875" style="318" customWidth="1"/>
    <col min="15359" max="15359" width="13.88671875" style="318" customWidth="1"/>
    <col min="15360" max="15360" width="38.6640625" style="318" customWidth="1"/>
    <col min="15361" max="15361" width="3" style="318" bestFit="1" customWidth="1"/>
    <col min="15362" max="15362" width="32.33203125" style="318" customWidth="1"/>
    <col min="15363" max="15363" width="46.33203125" style="318" customWidth="1"/>
    <col min="15364" max="15364" width="19" style="318" customWidth="1"/>
    <col min="15365" max="15365" width="0" style="318" hidden="1" customWidth="1"/>
    <col min="15366" max="15366" width="17.6640625" style="318" customWidth="1"/>
    <col min="15367" max="15367" width="0" style="318" hidden="1" customWidth="1"/>
    <col min="15368" max="15368" width="22.33203125" style="318" customWidth="1"/>
    <col min="15369" max="15369" width="5.33203125" style="318" customWidth="1"/>
    <col min="15370" max="15370" width="36.33203125" style="318" customWidth="1"/>
    <col min="15371" max="15371" width="5.6640625" style="318" customWidth="1"/>
    <col min="15372" max="15372" width="0" style="318" hidden="1" customWidth="1"/>
    <col min="15373" max="15373" width="20.6640625" style="318" customWidth="1"/>
    <col min="15374" max="15374" width="4.88671875" style="318" customWidth="1"/>
    <col min="15375" max="15375" width="0" style="318" hidden="1" customWidth="1"/>
    <col min="15376" max="15376" width="24.6640625" style="318" customWidth="1"/>
    <col min="15377" max="15377" width="12.33203125" style="318" customWidth="1"/>
    <col min="15378" max="15378" width="0" style="318" hidden="1" customWidth="1"/>
    <col min="15379" max="15379" width="3.44140625" style="318" customWidth="1"/>
    <col min="15380" max="15380" width="0" style="318" hidden="1" customWidth="1"/>
    <col min="15381" max="15381" width="17.6640625" style="318" customWidth="1"/>
    <col min="15382" max="15382" width="3.44140625" style="318" customWidth="1"/>
    <col min="15383" max="15383" width="0" style="318" hidden="1" customWidth="1"/>
    <col min="15384" max="15384" width="23.6640625" style="318" customWidth="1"/>
    <col min="15385" max="15385" width="10" style="318" customWidth="1"/>
    <col min="15386" max="15386" width="0" style="318" hidden="1" customWidth="1"/>
    <col min="15387" max="15388" width="14.6640625" style="318" customWidth="1"/>
    <col min="15389" max="15389" width="12.88671875" style="318" customWidth="1"/>
    <col min="15390" max="15390" width="3.33203125" style="318" customWidth="1"/>
    <col min="15391" max="15391" width="30.33203125" style="318" customWidth="1"/>
    <col min="15392" max="15392" width="5" style="318" customWidth="1"/>
    <col min="15393" max="15393" width="0" style="318" hidden="1" customWidth="1"/>
    <col min="15394" max="15394" width="14.33203125" style="318" customWidth="1"/>
    <col min="15395" max="15395" width="5.6640625" style="318" customWidth="1"/>
    <col min="15396" max="15396" width="0" style="318" hidden="1" customWidth="1"/>
    <col min="15397" max="15397" width="17.33203125" style="318" customWidth="1"/>
    <col min="15398" max="15398" width="12.6640625" style="318" customWidth="1"/>
    <col min="15399" max="15399" width="0" style="318" hidden="1" customWidth="1"/>
    <col min="15400" max="15400" width="5.33203125" style="318" customWidth="1"/>
    <col min="15401" max="15401" width="0" style="318" hidden="1" customWidth="1"/>
    <col min="15402" max="15402" width="17" style="318" customWidth="1"/>
    <col min="15403" max="15403" width="6.33203125" style="318" customWidth="1"/>
    <col min="15404" max="15404" width="0" style="318" hidden="1" customWidth="1"/>
    <col min="15405" max="15405" width="14.33203125" style="318" customWidth="1"/>
    <col min="15406" max="15406" width="7.5546875" style="318" customWidth="1"/>
    <col min="15407" max="15407" width="0" style="318" hidden="1" customWidth="1"/>
    <col min="15408" max="15409" width="14.33203125" style="318" customWidth="1"/>
    <col min="15410" max="15410" width="20.88671875" style="318" customWidth="1"/>
    <col min="15411" max="15411" width="14.44140625" style="318" customWidth="1"/>
    <col min="15412" max="15412" width="15" style="318" customWidth="1"/>
    <col min="15413" max="15413" width="2.6640625" style="318" customWidth="1"/>
    <col min="15414" max="15414" width="11.6640625" style="318" customWidth="1"/>
    <col min="15415" max="15415" width="11.5546875" style="318" customWidth="1"/>
    <col min="15416" max="15416" width="2.33203125" style="318" customWidth="1"/>
    <col min="15417" max="15417" width="41" style="318" customWidth="1"/>
    <col min="15418" max="15418" width="14.33203125" style="318" customWidth="1"/>
    <col min="15419" max="15420" width="11.5546875" style="318" customWidth="1"/>
    <col min="15421" max="15421" width="21.88671875" style="318" customWidth="1"/>
    <col min="15422" max="15613" width="11.44140625" style="318"/>
    <col min="15614" max="15614" width="21.88671875" style="318" customWidth="1"/>
    <col min="15615" max="15615" width="13.88671875" style="318" customWidth="1"/>
    <col min="15616" max="15616" width="38.6640625" style="318" customWidth="1"/>
    <col min="15617" max="15617" width="3" style="318" bestFit="1" customWidth="1"/>
    <col min="15618" max="15618" width="32.33203125" style="318" customWidth="1"/>
    <col min="15619" max="15619" width="46.33203125" style="318" customWidth="1"/>
    <col min="15620" max="15620" width="19" style="318" customWidth="1"/>
    <col min="15621" max="15621" width="0" style="318" hidden="1" customWidth="1"/>
    <col min="15622" max="15622" width="17.6640625" style="318" customWidth="1"/>
    <col min="15623" max="15623" width="0" style="318" hidden="1" customWidth="1"/>
    <col min="15624" max="15624" width="22.33203125" style="318" customWidth="1"/>
    <col min="15625" max="15625" width="5.33203125" style="318" customWidth="1"/>
    <col min="15626" max="15626" width="36.33203125" style="318" customWidth="1"/>
    <col min="15627" max="15627" width="5.6640625" style="318" customWidth="1"/>
    <col min="15628" max="15628" width="0" style="318" hidden="1" customWidth="1"/>
    <col min="15629" max="15629" width="20.6640625" style="318" customWidth="1"/>
    <col min="15630" max="15630" width="4.88671875" style="318" customWidth="1"/>
    <col min="15631" max="15631" width="0" style="318" hidden="1" customWidth="1"/>
    <col min="15632" max="15632" width="24.6640625" style="318" customWidth="1"/>
    <col min="15633" max="15633" width="12.33203125" style="318" customWidth="1"/>
    <col min="15634" max="15634" width="0" style="318" hidden="1" customWidth="1"/>
    <col min="15635" max="15635" width="3.44140625" style="318" customWidth="1"/>
    <col min="15636" max="15636" width="0" style="318" hidden="1" customWidth="1"/>
    <col min="15637" max="15637" width="17.6640625" style="318" customWidth="1"/>
    <col min="15638" max="15638" width="3.44140625" style="318" customWidth="1"/>
    <col min="15639" max="15639" width="0" style="318" hidden="1" customWidth="1"/>
    <col min="15640" max="15640" width="23.6640625" style="318" customWidth="1"/>
    <col min="15641" max="15641" width="10" style="318" customWidth="1"/>
    <col min="15642" max="15642" width="0" style="318" hidden="1" customWidth="1"/>
    <col min="15643" max="15644" width="14.6640625" style="318" customWidth="1"/>
    <col min="15645" max="15645" width="12.88671875" style="318" customWidth="1"/>
    <col min="15646" max="15646" width="3.33203125" style="318" customWidth="1"/>
    <col min="15647" max="15647" width="30.33203125" style="318" customWidth="1"/>
    <col min="15648" max="15648" width="5" style="318" customWidth="1"/>
    <col min="15649" max="15649" width="0" style="318" hidden="1" customWidth="1"/>
    <col min="15650" max="15650" width="14.33203125" style="318" customWidth="1"/>
    <col min="15651" max="15651" width="5.6640625" style="318" customWidth="1"/>
    <col min="15652" max="15652" width="0" style="318" hidden="1" customWidth="1"/>
    <col min="15653" max="15653" width="17.33203125" style="318" customWidth="1"/>
    <col min="15654" max="15654" width="12.6640625" style="318" customWidth="1"/>
    <col min="15655" max="15655" width="0" style="318" hidden="1" customWidth="1"/>
    <col min="15656" max="15656" width="5.33203125" style="318" customWidth="1"/>
    <col min="15657" max="15657" width="0" style="318" hidden="1" customWidth="1"/>
    <col min="15658" max="15658" width="17" style="318" customWidth="1"/>
    <col min="15659" max="15659" width="6.33203125" style="318" customWidth="1"/>
    <col min="15660" max="15660" width="0" style="318" hidden="1" customWidth="1"/>
    <col min="15661" max="15661" width="14.33203125" style="318" customWidth="1"/>
    <col min="15662" max="15662" width="7.5546875" style="318" customWidth="1"/>
    <col min="15663" max="15663" width="0" style="318" hidden="1" customWidth="1"/>
    <col min="15664" max="15665" width="14.33203125" style="318" customWidth="1"/>
    <col min="15666" max="15666" width="20.88671875" style="318" customWidth="1"/>
    <col min="15667" max="15667" width="14.44140625" style="318" customWidth="1"/>
    <col min="15668" max="15668" width="15" style="318" customWidth="1"/>
    <col min="15669" max="15669" width="2.6640625" style="318" customWidth="1"/>
    <col min="15670" max="15670" width="11.6640625" style="318" customWidth="1"/>
    <col min="15671" max="15671" width="11.5546875" style="318" customWidth="1"/>
    <col min="15672" max="15672" width="2.33203125" style="318" customWidth="1"/>
    <col min="15673" max="15673" width="41" style="318" customWidth="1"/>
    <col min="15674" max="15674" width="14.33203125" style="318" customWidth="1"/>
    <col min="15675" max="15676" width="11.5546875" style="318" customWidth="1"/>
    <col min="15677" max="15677" width="21.88671875" style="318" customWidth="1"/>
    <col min="15678" max="15869" width="11.44140625" style="318"/>
    <col min="15870" max="15870" width="21.88671875" style="318" customWidth="1"/>
    <col min="15871" max="15871" width="13.88671875" style="318" customWidth="1"/>
    <col min="15872" max="15872" width="38.6640625" style="318" customWidth="1"/>
    <col min="15873" max="15873" width="3" style="318" bestFit="1" customWidth="1"/>
    <col min="15874" max="15874" width="32.33203125" style="318" customWidth="1"/>
    <col min="15875" max="15875" width="46.33203125" style="318" customWidth="1"/>
    <col min="15876" max="15876" width="19" style="318" customWidth="1"/>
    <col min="15877" max="15877" width="0" style="318" hidden="1" customWidth="1"/>
    <col min="15878" max="15878" width="17.6640625" style="318" customWidth="1"/>
    <col min="15879" max="15879" width="0" style="318" hidden="1" customWidth="1"/>
    <col min="15880" max="15880" width="22.33203125" style="318" customWidth="1"/>
    <col min="15881" max="15881" width="5.33203125" style="318" customWidth="1"/>
    <col min="15882" max="15882" width="36.33203125" style="318" customWidth="1"/>
    <col min="15883" max="15883" width="5.6640625" style="318" customWidth="1"/>
    <col min="15884" max="15884" width="0" style="318" hidden="1" customWidth="1"/>
    <col min="15885" max="15885" width="20.6640625" style="318" customWidth="1"/>
    <col min="15886" max="15886" width="4.88671875" style="318" customWidth="1"/>
    <col min="15887" max="15887" width="0" style="318" hidden="1" customWidth="1"/>
    <col min="15888" max="15888" width="24.6640625" style="318" customWidth="1"/>
    <col min="15889" max="15889" width="12.33203125" style="318" customWidth="1"/>
    <col min="15890" max="15890" width="0" style="318" hidden="1" customWidth="1"/>
    <col min="15891" max="15891" width="3.44140625" style="318" customWidth="1"/>
    <col min="15892" max="15892" width="0" style="318" hidden="1" customWidth="1"/>
    <col min="15893" max="15893" width="17.6640625" style="318" customWidth="1"/>
    <col min="15894" max="15894" width="3.44140625" style="318" customWidth="1"/>
    <col min="15895" max="15895" width="0" style="318" hidden="1" customWidth="1"/>
    <col min="15896" max="15896" width="23.6640625" style="318" customWidth="1"/>
    <col min="15897" max="15897" width="10" style="318" customWidth="1"/>
    <col min="15898" max="15898" width="0" style="318" hidden="1" customWidth="1"/>
    <col min="15899" max="15900" width="14.6640625" style="318" customWidth="1"/>
    <col min="15901" max="15901" width="12.88671875" style="318" customWidth="1"/>
    <col min="15902" max="15902" width="3.33203125" style="318" customWidth="1"/>
    <col min="15903" max="15903" width="30.33203125" style="318" customWidth="1"/>
    <col min="15904" max="15904" width="5" style="318" customWidth="1"/>
    <col min="15905" max="15905" width="0" style="318" hidden="1" customWidth="1"/>
    <col min="15906" max="15906" width="14.33203125" style="318" customWidth="1"/>
    <col min="15907" max="15907" width="5.6640625" style="318" customWidth="1"/>
    <col min="15908" max="15908" width="0" style="318" hidden="1" customWidth="1"/>
    <col min="15909" max="15909" width="17.33203125" style="318" customWidth="1"/>
    <col min="15910" max="15910" width="12.6640625" style="318" customWidth="1"/>
    <col min="15911" max="15911" width="0" style="318" hidden="1" customWidth="1"/>
    <col min="15912" max="15912" width="5.33203125" style="318" customWidth="1"/>
    <col min="15913" max="15913" width="0" style="318" hidden="1" customWidth="1"/>
    <col min="15914" max="15914" width="17" style="318" customWidth="1"/>
    <col min="15915" max="15915" width="6.33203125" style="318" customWidth="1"/>
    <col min="15916" max="15916" width="0" style="318" hidden="1" customWidth="1"/>
    <col min="15917" max="15917" width="14.33203125" style="318" customWidth="1"/>
    <col min="15918" max="15918" width="7.5546875" style="318" customWidth="1"/>
    <col min="15919" max="15919" width="0" style="318" hidden="1" customWidth="1"/>
    <col min="15920" max="15921" width="14.33203125" style="318" customWidth="1"/>
    <col min="15922" max="15922" width="20.88671875" style="318" customWidth="1"/>
    <col min="15923" max="15923" width="14.44140625" style="318" customWidth="1"/>
    <col min="15924" max="15924" width="15" style="318" customWidth="1"/>
    <col min="15925" max="15925" width="2.6640625" style="318" customWidth="1"/>
    <col min="15926" max="15926" width="11.6640625" style="318" customWidth="1"/>
    <col min="15927" max="15927" width="11.5546875" style="318" customWidth="1"/>
    <col min="15928" max="15928" width="2.33203125" style="318" customWidth="1"/>
    <col min="15929" max="15929" width="41" style="318" customWidth="1"/>
    <col min="15930" max="15930" width="14.33203125" style="318" customWidth="1"/>
    <col min="15931" max="15932" width="11.5546875" style="318" customWidth="1"/>
    <col min="15933" max="15933" width="21.88671875" style="318" customWidth="1"/>
    <col min="15934" max="16125" width="11.44140625" style="318"/>
    <col min="16126" max="16126" width="21.88671875" style="318" customWidth="1"/>
    <col min="16127" max="16127" width="13.88671875" style="318" customWidth="1"/>
    <col min="16128" max="16128" width="38.6640625" style="318" customWidth="1"/>
    <col min="16129" max="16129" width="3" style="318" bestFit="1" customWidth="1"/>
    <col min="16130" max="16130" width="32.33203125" style="318" customWidth="1"/>
    <col min="16131" max="16131" width="46.33203125" style="318" customWidth="1"/>
    <col min="16132" max="16132" width="19" style="318" customWidth="1"/>
    <col min="16133" max="16133" width="0" style="318" hidden="1" customWidth="1"/>
    <col min="16134" max="16134" width="17.6640625" style="318" customWidth="1"/>
    <col min="16135" max="16135" width="0" style="318" hidden="1" customWidth="1"/>
    <col min="16136" max="16136" width="22.33203125" style="318" customWidth="1"/>
    <col min="16137" max="16137" width="5.33203125" style="318" customWidth="1"/>
    <col min="16138" max="16138" width="36.33203125" style="318" customWidth="1"/>
    <col min="16139" max="16139" width="5.6640625" style="318" customWidth="1"/>
    <col min="16140" max="16140" width="0" style="318" hidden="1" customWidth="1"/>
    <col min="16141" max="16141" width="20.6640625" style="318" customWidth="1"/>
    <col min="16142" max="16142" width="4.88671875" style="318" customWidth="1"/>
    <col min="16143" max="16143" width="0" style="318" hidden="1" customWidth="1"/>
    <col min="16144" max="16144" width="24.6640625" style="318" customWidth="1"/>
    <col min="16145" max="16145" width="12.33203125" style="318" customWidth="1"/>
    <col min="16146" max="16146" width="0" style="318" hidden="1" customWidth="1"/>
    <col min="16147" max="16147" width="3.44140625" style="318" customWidth="1"/>
    <col min="16148" max="16148" width="0" style="318" hidden="1" customWidth="1"/>
    <col min="16149" max="16149" width="17.6640625" style="318" customWidth="1"/>
    <col min="16150" max="16150" width="3.44140625" style="318" customWidth="1"/>
    <col min="16151" max="16151" width="0" style="318" hidden="1" customWidth="1"/>
    <col min="16152" max="16152" width="23.6640625" style="318" customWidth="1"/>
    <col min="16153" max="16153" width="10" style="318" customWidth="1"/>
    <col min="16154" max="16154" width="0" style="318" hidden="1" customWidth="1"/>
    <col min="16155" max="16156" width="14.6640625" style="318" customWidth="1"/>
    <col min="16157" max="16157" width="12.88671875" style="318" customWidth="1"/>
    <col min="16158" max="16158" width="3.33203125" style="318" customWidth="1"/>
    <col min="16159" max="16159" width="30.33203125" style="318" customWidth="1"/>
    <col min="16160" max="16160" width="5" style="318" customWidth="1"/>
    <col min="16161" max="16161" width="0" style="318" hidden="1" customWidth="1"/>
    <col min="16162" max="16162" width="14.33203125" style="318" customWidth="1"/>
    <col min="16163" max="16163" width="5.6640625" style="318" customWidth="1"/>
    <col min="16164" max="16164" width="0" style="318" hidden="1" customWidth="1"/>
    <col min="16165" max="16165" width="17.33203125" style="318" customWidth="1"/>
    <col min="16166" max="16166" width="12.6640625" style="318" customWidth="1"/>
    <col min="16167" max="16167" width="0" style="318" hidden="1" customWidth="1"/>
    <col min="16168" max="16168" width="5.33203125" style="318" customWidth="1"/>
    <col min="16169" max="16169" width="0" style="318" hidden="1" customWidth="1"/>
    <col min="16170" max="16170" width="17" style="318" customWidth="1"/>
    <col min="16171" max="16171" width="6.33203125" style="318" customWidth="1"/>
    <col min="16172" max="16172" width="0" style="318" hidden="1" customWidth="1"/>
    <col min="16173" max="16173" width="14.33203125" style="318" customWidth="1"/>
    <col min="16174" max="16174" width="7.5546875" style="318" customWidth="1"/>
    <col min="16175" max="16175" width="0" style="318" hidden="1" customWidth="1"/>
    <col min="16176" max="16177" width="14.33203125" style="318" customWidth="1"/>
    <col min="16178" max="16178" width="20.88671875" style="318" customWidth="1"/>
    <col min="16179" max="16179" width="14.44140625" style="318" customWidth="1"/>
    <col min="16180" max="16180" width="15" style="318" customWidth="1"/>
    <col min="16181" max="16181" width="2.6640625" style="318" customWidth="1"/>
    <col min="16182" max="16182" width="11.6640625" style="318" customWidth="1"/>
    <col min="16183" max="16183" width="11.5546875" style="318" customWidth="1"/>
    <col min="16184" max="16184" width="2.33203125" style="318" customWidth="1"/>
    <col min="16185" max="16185" width="41" style="318" customWidth="1"/>
    <col min="16186" max="16186" width="14.33203125" style="318" customWidth="1"/>
    <col min="16187" max="16188" width="11.5546875" style="318" customWidth="1"/>
    <col min="16189" max="16189" width="21.88671875" style="318" customWidth="1"/>
    <col min="16190" max="16383" width="11.44140625" style="318"/>
    <col min="16384" max="16384" width="11.5546875" style="318" customWidth="1"/>
  </cols>
  <sheetData>
    <row r="1" spans="1:74" ht="22.5" customHeight="1" x14ac:dyDescent="0.25">
      <c r="A1" s="901" t="s">
        <v>155</v>
      </c>
      <c r="B1" s="902"/>
      <c r="C1" s="902"/>
      <c r="D1" s="902"/>
      <c r="E1" s="902"/>
      <c r="F1" s="902"/>
      <c r="G1" s="902"/>
      <c r="H1" s="902"/>
      <c r="I1" s="902"/>
      <c r="J1" s="902"/>
      <c r="K1" s="902"/>
      <c r="L1" s="902"/>
      <c r="M1" s="902"/>
      <c r="N1" s="902"/>
      <c r="O1" s="902"/>
      <c r="P1" s="902"/>
      <c r="Q1" s="902"/>
      <c r="R1" s="902"/>
      <c r="S1" s="902"/>
      <c r="T1" s="902"/>
      <c r="U1" s="847" t="s">
        <v>156</v>
      </c>
      <c r="V1" s="847"/>
      <c r="W1" s="847"/>
      <c r="X1" s="847"/>
      <c r="Y1" s="847"/>
      <c r="Z1" s="847"/>
      <c r="AA1" s="847"/>
      <c r="AB1" s="847"/>
      <c r="AC1" s="851" t="s">
        <v>157</v>
      </c>
      <c r="AD1" s="851"/>
      <c r="AE1" s="851"/>
      <c r="AF1" s="851"/>
      <c r="AG1" s="851"/>
      <c r="AH1" s="851"/>
      <c r="AI1" s="851"/>
      <c r="AJ1" s="851"/>
      <c r="AK1" s="851"/>
      <c r="AL1" s="851"/>
      <c r="AM1" s="851"/>
      <c r="AN1" s="851"/>
      <c r="AO1" s="851"/>
      <c r="AP1" s="851"/>
      <c r="AQ1" s="851"/>
      <c r="AR1" s="851"/>
      <c r="AS1" s="851"/>
      <c r="AT1" s="851"/>
      <c r="AU1" s="356"/>
      <c r="AV1" s="867" t="s">
        <v>158</v>
      </c>
      <c r="AW1" s="867"/>
      <c r="AX1" s="868"/>
      <c r="AY1" s="862" t="s">
        <v>527</v>
      </c>
      <c r="AZ1" s="863"/>
      <c r="BA1" s="863"/>
      <c r="BB1" s="863"/>
      <c r="BC1" s="863"/>
      <c r="BD1" s="863"/>
      <c r="BE1" s="863"/>
      <c r="BF1" s="863"/>
      <c r="BG1" s="863"/>
      <c r="BH1" s="863"/>
      <c r="BI1" s="863"/>
      <c r="BJ1" s="863"/>
      <c r="BK1" s="863"/>
      <c r="BL1" s="863"/>
      <c r="BM1" s="863"/>
      <c r="BN1" s="863"/>
      <c r="BO1" s="863"/>
      <c r="BP1" s="863"/>
      <c r="BQ1" s="863"/>
      <c r="BR1" s="863"/>
      <c r="BS1" s="863"/>
      <c r="BT1" s="863"/>
      <c r="BU1" s="863"/>
      <c r="BV1" s="864"/>
    </row>
    <row r="2" spans="1:74" ht="15" customHeight="1" x14ac:dyDescent="0.25">
      <c r="A2" s="903"/>
      <c r="B2" s="904"/>
      <c r="C2" s="904"/>
      <c r="D2" s="904"/>
      <c r="E2" s="904"/>
      <c r="F2" s="904"/>
      <c r="G2" s="904"/>
      <c r="H2" s="904"/>
      <c r="I2" s="904"/>
      <c r="J2" s="904"/>
      <c r="K2" s="904"/>
      <c r="L2" s="904"/>
      <c r="M2" s="904"/>
      <c r="N2" s="904"/>
      <c r="O2" s="904"/>
      <c r="P2" s="904"/>
      <c r="Q2" s="904"/>
      <c r="R2" s="904"/>
      <c r="S2" s="904"/>
      <c r="T2" s="904"/>
      <c r="U2" s="848"/>
      <c r="V2" s="848"/>
      <c r="W2" s="848"/>
      <c r="X2" s="848"/>
      <c r="Y2" s="848"/>
      <c r="Z2" s="848"/>
      <c r="AA2" s="848"/>
      <c r="AB2" s="848"/>
      <c r="AC2" s="828" t="s">
        <v>159</v>
      </c>
      <c r="AD2" s="828" t="s">
        <v>160</v>
      </c>
      <c r="AE2" s="828" t="s">
        <v>161</v>
      </c>
      <c r="AF2" s="828"/>
      <c r="AG2" s="828"/>
      <c r="AH2" s="828"/>
      <c r="AI2" s="828" t="s">
        <v>162</v>
      </c>
      <c r="AJ2" s="828" t="s">
        <v>163</v>
      </c>
      <c r="AK2" s="828"/>
      <c r="AL2" s="828"/>
      <c r="AM2" s="828"/>
      <c r="AN2" s="828"/>
      <c r="AO2" s="828"/>
      <c r="AP2" s="828"/>
      <c r="AQ2" s="828"/>
      <c r="AR2" s="828"/>
      <c r="AS2" s="828"/>
      <c r="AT2" s="828"/>
      <c r="AU2" s="844" t="s">
        <v>164</v>
      </c>
      <c r="AV2" s="844"/>
      <c r="AW2" s="844"/>
      <c r="AX2" s="845" t="s">
        <v>9</v>
      </c>
      <c r="AY2" s="846" t="s">
        <v>165</v>
      </c>
      <c r="AZ2" s="842"/>
      <c r="BA2" s="842" t="s">
        <v>128</v>
      </c>
      <c r="BB2" s="842" t="s">
        <v>166</v>
      </c>
      <c r="BC2" s="842" t="s">
        <v>167</v>
      </c>
      <c r="BD2" s="842" t="s">
        <v>168</v>
      </c>
      <c r="BE2" s="842" t="s">
        <v>169</v>
      </c>
      <c r="BF2" s="842"/>
      <c r="BG2" s="842"/>
      <c r="BH2" s="842"/>
      <c r="BI2" s="842"/>
      <c r="BJ2" s="842"/>
      <c r="BK2" s="842"/>
      <c r="BL2" s="842"/>
      <c r="BM2" s="842"/>
      <c r="BN2" s="842"/>
      <c r="BO2" s="842"/>
      <c r="BP2" s="842"/>
      <c r="BQ2" s="842"/>
      <c r="BR2" s="842"/>
      <c r="BS2" s="842"/>
      <c r="BT2" s="842"/>
      <c r="BU2" s="842"/>
      <c r="BV2" s="865"/>
    </row>
    <row r="3" spans="1:74" s="325" customFormat="1" ht="50.25" customHeight="1" x14ac:dyDescent="0.3">
      <c r="A3" s="355" t="s">
        <v>170</v>
      </c>
      <c r="B3" s="543" t="s">
        <v>126</v>
      </c>
      <c r="C3" s="543" t="s">
        <v>6</v>
      </c>
      <c r="D3" s="543" t="s">
        <v>1</v>
      </c>
      <c r="E3" s="543" t="s">
        <v>2</v>
      </c>
      <c r="F3" s="543" t="s">
        <v>171</v>
      </c>
      <c r="G3" s="866" t="s">
        <v>172</v>
      </c>
      <c r="H3" s="866"/>
      <c r="I3" s="543" t="s">
        <v>173</v>
      </c>
      <c r="J3" s="543" t="s">
        <v>16</v>
      </c>
      <c r="K3" s="543" t="s">
        <v>174</v>
      </c>
      <c r="L3" s="543" t="s">
        <v>175</v>
      </c>
      <c r="M3" s="543" t="s">
        <v>13</v>
      </c>
      <c r="N3" s="543" t="s">
        <v>151</v>
      </c>
      <c r="O3" s="543" t="s">
        <v>14</v>
      </c>
      <c r="P3" s="543" t="s">
        <v>151</v>
      </c>
      <c r="Q3" s="543" t="s">
        <v>15</v>
      </c>
      <c r="R3" s="543" t="s">
        <v>151</v>
      </c>
      <c r="S3" s="543" t="s">
        <v>176</v>
      </c>
      <c r="T3" s="543" t="s">
        <v>11</v>
      </c>
      <c r="U3" s="354" t="s">
        <v>177</v>
      </c>
      <c r="V3" s="547" t="s">
        <v>178</v>
      </c>
      <c r="W3" s="354" t="s">
        <v>151</v>
      </c>
      <c r="X3" s="547" t="s">
        <v>179</v>
      </c>
      <c r="Y3" s="354" t="s">
        <v>151</v>
      </c>
      <c r="Z3" s="547" t="s">
        <v>180</v>
      </c>
      <c r="AA3" s="547" t="s">
        <v>151</v>
      </c>
      <c r="AB3" s="547" t="s">
        <v>181</v>
      </c>
      <c r="AC3" s="828"/>
      <c r="AD3" s="828"/>
      <c r="AE3" s="538" t="s">
        <v>5</v>
      </c>
      <c r="AF3" s="353" t="s">
        <v>182</v>
      </c>
      <c r="AG3" s="538" t="s">
        <v>183</v>
      </c>
      <c r="AH3" s="538" t="s">
        <v>182</v>
      </c>
      <c r="AI3" s="828"/>
      <c r="AJ3" s="538" t="s">
        <v>184</v>
      </c>
      <c r="AK3" s="828" t="s">
        <v>185</v>
      </c>
      <c r="AL3" s="828"/>
      <c r="AM3" s="828" t="s">
        <v>7</v>
      </c>
      <c r="AN3" s="828"/>
      <c r="AO3" s="828" t="s">
        <v>8</v>
      </c>
      <c r="AP3" s="828"/>
      <c r="AQ3" s="538" t="s">
        <v>186</v>
      </c>
      <c r="AR3" s="828" t="s">
        <v>128</v>
      </c>
      <c r="AS3" s="828"/>
      <c r="AT3" s="538" t="s">
        <v>187</v>
      </c>
      <c r="AU3" s="844"/>
      <c r="AV3" s="844"/>
      <c r="AW3" s="844"/>
      <c r="AX3" s="845"/>
      <c r="AY3" s="846"/>
      <c r="AZ3" s="842"/>
      <c r="BA3" s="842"/>
      <c r="BB3" s="842"/>
      <c r="BC3" s="842"/>
      <c r="BD3" s="842"/>
      <c r="BE3" s="537" t="s">
        <v>188</v>
      </c>
      <c r="BF3" s="537" t="s">
        <v>189</v>
      </c>
      <c r="BG3" s="537" t="s">
        <v>190</v>
      </c>
      <c r="BH3" s="537" t="s">
        <v>188</v>
      </c>
      <c r="BI3" s="537" t="s">
        <v>189</v>
      </c>
      <c r="BJ3" s="537" t="s">
        <v>190</v>
      </c>
      <c r="BK3" s="537" t="s">
        <v>188</v>
      </c>
      <c r="BL3" s="537" t="s">
        <v>189</v>
      </c>
      <c r="BM3" s="537" t="s">
        <v>190</v>
      </c>
      <c r="BN3" s="537" t="s">
        <v>188</v>
      </c>
      <c r="BO3" s="537" t="s">
        <v>189</v>
      </c>
      <c r="BP3" s="537" t="s">
        <v>190</v>
      </c>
      <c r="BQ3" s="537" t="s">
        <v>188</v>
      </c>
      <c r="BR3" s="537" t="s">
        <v>189</v>
      </c>
      <c r="BS3" s="537" t="s">
        <v>190</v>
      </c>
      <c r="BT3" s="537" t="s">
        <v>188</v>
      </c>
      <c r="BU3" s="537" t="s">
        <v>189</v>
      </c>
      <c r="BV3" s="540" t="s">
        <v>190</v>
      </c>
    </row>
    <row r="4" spans="1:74" ht="408" customHeight="1" x14ac:dyDescent="0.25">
      <c r="A4" s="532" t="s">
        <v>191</v>
      </c>
      <c r="B4" s="549" t="s">
        <v>59</v>
      </c>
      <c r="C4" s="549" t="s">
        <v>89</v>
      </c>
      <c r="D4" s="549" t="s">
        <v>12</v>
      </c>
      <c r="E4" s="549" t="s">
        <v>93</v>
      </c>
      <c r="F4" s="1117" t="s">
        <v>1927</v>
      </c>
      <c r="G4" s="636" t="s">
        <v>1162</v>
      </c>
      <c r="H4" s="549" t="s">
        <v>1163</v>
      </c>
      <c r="I4" s="398" t="s">
        <v>1928</v>
      </c>
      <c r="J4" s="549" t="s">
        <v>63</v>
      </c>
      <c r="K4" s="549">
        <v>1</v>
      </c>
      <c r="L4" s="634">
        <f>IF(J4="Diaria",+(K4/360),IF(J4="Mensual",+(K4/12),IF(J4="Bimestral",+(K4/6),IF(J4="Trimestral",+(K4/4),IF(J4="Semestral",+(K4/2),IF(J4="Anual",+(K4/1),""))))))</f>
        <v>8.3333333333333329E-2</v>
      </c>
      <c r="M4" s="549" t="s">
        <v>83</v>
      </c>
      <c r="N4" s="54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549" t="s">
        <v>84</v>
      </c>
      <c r="P4" s="549"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549" t="s">
        <v>70</v>
      </c>
      <c r="R4" s="54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32" t="s">
        <v>57</v>
      </c>
      <c r="T4" s="632" t="s">
        <v>58</v>
      </c>
      <c r="U4" s="632">
        <f>+MAX(N4,P4,R4)</f>
        <v>1</v>
      </c>
      <c r="V4" s="533" t="str">
        <f>IF(L4&lt;=20%,"Muy baja",IF(L4&lt;=40%,"Baja",IF(L4&lt;=60%,"Media",IF(L4&lt;=80%,"Alta",IF(L4&lt;=100%,"Muy alta",IF(L4&gt;=100%,"Muy alta",""))))))</f>
        <v>Muy baja</v>
      </c>
      <c r="W4" s="633">
        <f>+IFERROR(VLOOKUP(V4,[7]Fórmula!$F$1:$G$6,2,FALSE),"")</f>
        <v>0.2</v>
      </c>
      <c r="X4" s="544" t="str">
        <f>IF(U4=20%,"Leve",IF(U4=40%,"Menor",IF(U4=60%,"Moderado",IF(U4=80%,"Mayor",IF(U4=100%,"Catastrófico","")))))</f>
        <v>Catastrófico</v>
      </c>
      <c r="Y4" s="633">
        <f>+IFERROR(VLOOKUP(X4,[7]Fórmula!$H$1:$I$6,2,FALSE),"")</f>
        <v>1</v>
      </c>
      <c r="Z4" s="544" t="str">
        <f>+IFERROR(VLOOKUP(V4&amp;X4,[7]Fórmula!$C$2:$D$26,2,FALSE),"")</f>
        <v>Extremo</v>
      </c>
      <c r="AA4" s="633">
        <f>IF(Z4="Bajo",25%,IF(Z4="Moderado",50%,IF(Z4="Alto",75%,IF(Z4="Extremo",100%,""))))</f>
        <v>1</v>
      </c>
      <c r="AB4" s="635" t="s">
        <v>1164</v>
      </c>
      <c r="AC4" s="395" t="s">
        <v>1165</v>
      </c>
      <c r="AD4" s="395" t="s">
        <v>1166</v>
      </c>
      <c r="AE4" s="396" t="s">
        <v>54</v>
      </c>
      <c r="AF4" s="397">
        <f t="shared" ref="AF4:AF8" si="0">IF(AE4="Preventivo",25%,IF(AE4="Detectivo",15%,IF(AE4="Correctivo",10%,"")))</f>
        <v>0.25</v>
      </c>
      <c r="AG4" s="398" t="s">
        <v>199</v>
      </c>
      <c r="AH4" s="397">
        <f t="shared" ref="AH4:AH8" si="1">IF(AG4="Manual",15%,IF(AG4="Automático",25%,""))</f>
        <v>0.15</v>
      </c>
      <c r="AI4" s="397">
        <f t="shared" ref="AI4:AI8" si="2">+AH4+AF4</f>
        <v>0.4</v>
      </c>
      <c r="AJ4" s="398" t="s">
        <v>200</v>
      </c>
      <c r="AK4" s="529" t="s">
        <v>201</v>
      </c>
      <c r="AL4" s="399" t="s">
        <v>1167</v>
      </c>
      <c r="AM4" s="529" t="s">
        <v>23</v>
      </c>
      <c r="AN4" s="398" t="s">
        <v>1168</v>
      </c>
      <c r="AO4" s="398" t="s">
        <v>24</v>
      </c>
      <c r="AP4" s="398" t="s">
        <v>1169</v>
      </c>
      <c r="AQ4" s="398" t="s">
        <v>1170</v>
      </c>
      <c r="AR4" s="398" t="s">
        <v>206</v>
      </c>
      <c r="AS4" s="398" t="s">
        <v>1171</v>
      </c>
      <c r="AT4" s="398" t="s">
        <v>208</v>
      </c>
      <c r="AU4" s="550">
        <f>+AA4*AI4</f>
        <v>0.4</v>
      </c>
      <c r="AV4" s="348">
        <f>+AA4-AU4</f>
        <v>0.6</v>
      </c>
      <c r="AW4" s="541" t="e">
        <f>+IF(C4="Corrupción","Moderado",IF(#REF!&lt;=25%,"Bajo",IF(#REF!&lt;=50%,"Moderado",IF(#REF!&lt;=75%,"Alto",IF(#REF!&gt;75%,"Extremo","")))))</f>
        <v>#REF!</v>
      </c>
      <c r="AX4" s="542" t="s">
        <v>56</v>
      </c>
      <c r="AY4" s="405">
        <v>1</v>
      </c>
      <c r="AZ4" s="406" t="s">
        <v>1172</v>
      </c>
      <c r="BA4" s="549" t="s">
        <v>1173</v>
      </c>
      <c r="BB4" s="347">
        <v>44927</v>
      </c>
      <c r="BC4" s="346">
        <v>45291</v>
      </c>
      <c r="BD4" s="345" t="s">
        <v>1041</v>
      </c>
      <c r="BE4" s="344">
        <v>44985</v>
      </c>
      <c r="BF4" s="342" t="s">
        <v>1174</v>
      </c>
      <c r="BG4" s="126" t="s">
        <v>810</v>
      </c>
      <c r="BH4" s="340">
        <v>45046</v>
      </c>
      <c r="BI4" s="342"/>
      <c r="BJ4" s="342"/>
      <c r="BK4" s="340">
        <v>45107</v>
      </c>
      <c r="BL4" s="351"/>
      <c r="BM4" s="351"/>
      <c r="BN4" s="340">
        <v>45169</v>
      </c>
      <c r="BO4" s="351"/>
      <c r="BP4" s="351"/>
      <c r="BQ4" s="340">
        <v>45230</v>
      </c>
      <c r="BR4" s="351"/>
      <c r="BS4" s="352"/>
      <c r="BT4" s="340">
        <v>45291</v>
      </c>
      <c r="BU4" s="351"/>
      <c r="BV4" s="338"/>
    </row>
    <row r="5" spans="1:74" ht="157.5" customHeight="1" x14ac:dyDescent="0.25">
      <c r="A5" s="829" t="s">
        <v>201</v>
      </c>
      <c r="B5" s="893" t="s">
        <v>59</v>
      </c>
      <c r="C5" s="893" t="s">
        <v>89</v>
      </c>
      <c r="D5" s="893" t="s">
        <v>17</v>
      </c>
      <c r="E5" s="893" t="s">
        <v>64</v>
      </c>
      <c r="F5" s="895" t="s">
        <v>1926</v>
      </c>
      <c r="G5" s="897" t="s">
        <v>1175</v>
      </c>
      <c r="H5" s="897" t="s">
        <v>1176</v>
      </c>
      <c r="I5" s="895" t="s">
        <v>1177</v>
      </c>
      <c r="J5" s="893" t="s">
        <v>92</v>
      </c>
      <c r="K5" s="893">
        <v>2</v>
      </c>
      <c r="L5" s="899">
        <f>IF(J5="Diaria",+(K5/360),IF(J5="Mensual",+(K5/12),IF(J5="Bimestral",+(K5/6),IF(J5="Trimestral",+(K5/4),IF(J5="Semestral",+(K5/2),IF(J5="Anual",+(K5/1),""))))))</f>
        <v>1</v>
      </c>
      <c r="M5" s="893" t="s">
        <v>83</v>
      </c>
      <c r="N5" s="89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893" t="s">
        <v>73</v>
      </c>
      <c r="P5" s="893"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93" t="s">
        <v>70</v>
      </c>
      <c r="R5" s="89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86" t="s">
        <v>57</v>
      </c>
      <c r="T5" s="886" t="s">
        <v>70</v>
      </c>
      <c r="U5" s="886">
        <f>+MAX(N5,P5,R5)</f>
        <v>1</v>
      </c>
      <c r="V5" s="810" t="str">
        <f>IF(L5&lt;=20%,"Muy baja",IF(L5&lt;=40%,"Baja",IF(L5&lt;=60%,"Media",IF(L5&lt;=80%,"Alta",IF(L5&lt;=100%,"Muy alta",IF(L5&gt;=100%,"Muy alta",""))))))</f>
        <v>Muy alta</v>
      </c>
      <c r="W5" s="888">
        <f>+IFERROR(VLOOKUP(V5,[7]Fórmula!$F$1:$G$6,2,FALSE),"")</f>
        <v>1</v>
      </c>
      <c r="X5" s="818" t="str">
        <f>IF(U5=20%,"Leve",IF(U5=40%,"Menor",IF(U5=60%,"Moderado",IF(U5=80%,"Mayor",IF(U5=100%,"Catastrófico","")))))</f>
        <v>Catastrófico</v>
      </c>
      <c r="Y5" s="888">
        <f>+IFERROR(VLOOKUP(X5,[7]Fórmula!$H$1:$I$6,2,FALSE),"")</f>
        <v>1</v>
      </c>
      <c r="Z5" s="818" t="str">
        <f>+IFERROR(VLOOKUP(V5&amp;X5,[7]Fórmula!$C$2:$D$26,2,FALSE),"")</f>
        <v>Extremo</v>
      </c>
      <c r="AA5" s="888">
        <f>IF(Z5="Bajo",25%,IF(Z5="Moderado",50%,IF(Z5="Alto",75%,IF(Z5="Extremo",100%,""))))</f>
        <v>1</v>
      </c>
      <c r="AB5" s="891" t="s">
        <v>1178</v>
      </c>
      <c r="AC5" s="395" t="s">
        <v>1179</v>
      </c>
      <c r="AD5" s="395" t="s">
        <v>1180</v>
      </c>
      <c r="AE5" s="396" t="s">
        <v>54</v>
      </c>
      <c r="AF5" s="397">
        <f t="shared" si="0"/>
        <v>0.25</v>
      </c>
      <c r="AG5" s="398" t="s">
        <v>199</v>
      </c>
      <c r="AH5" s="397">
        <f t="shared" si="1"/>
        <v>0.15</v>
      </c>
      <c r="AI5" s="397">
        <f t="shared" si="2"/>
        <v>0.4</v>
      </c>
      <c r="AJ5" s="398" t="s">
        <v>200</v>
      </c>
      <c r="AK5" s="529" t="s">
        <v>201</v>
      </c>
      <c r="AL5" s="395" t="s">
        <v>1181</v>
      </c>
      <c r="AM5" s="529" t="s">
        <v>23</v>
      </c>
      <c r="AN5" s="398" t="s">
        <v>1182</v>
      </c>
      <c r="AO5" s="398" t="s">
        <v>24</v>
      </c>
      <c r="AP5" s="398" t="s">
        <v>63</v>
      </c>
      <c r="AQ5" s="398" t="s">
        <v>1183</v>
      </c>
      <c r="AR5" s="398" t="s">
        <v>206</v>
      </c>
      <c r="AS5" s="398" t="s">
        <v>827</v>
      </c>
      <c r="AT5" s="398" t="s">
        <v>208</v>
      </c>
      <c r="AU5" s="550">
        <f>+AA5*AI5</f>
        <v>0.4</v>
      </c>
      <c r="AV5" s="348">
        <f>+AA5-AU5</f>
        <v>0.6</v>
      </c>
      <c r="AW5" s="810" t="str">
        <f>+IF(C5="Corrupción","Moderado",IF(AV6&lt;=25%,"Bajo",IF(AV6&lt;=50%,"Moderado",IF(AV6&lt;=75%,"Alto",IF(AV6&gt;75%,"Extremo","")))))</f>
        <v>Moderado</v>
      </c>
      <c r="AX5" s="812" t="s">
        <v>56</v>
      </c>
      <c r="AY5" s="405">
        <v>1</v>
      </c>
      <c r="AZ5" s="408" t="s">
        <v>1184</v>
      </c>
      <c r="BA5" s="549" t="s">
        <v>827</v>
      </c>
      <c r="BB5" s="347">
        <v>44927</v>
      </c>
      <c r="BC5" s="346">
        <v>45291</v>
      </c>
      <c r="BD5" s="345" t="s">
        <v>1185</v>
      </c>
      <c r="BE5" s="344">
        <v>44985</v>
      </c>
      <c r="BF5" s="1118" t="s">
        <v>1929</v>
      </c>
      <c r="BG5" s="342"/>
      <c r="BH5" s="340">
        <v>45046</v>
      </c>
      <c r="BI5" s="343"/>
      <c r="BJ5" s="350"/>
      <c r="BK5" s="340">
        <v>45107</v>
      </c>
      <c r="BL5" s="350"/>
      <c r="BM5" s="350"/>
      <c r="BN5" s="340">
        <v>45169</v>
      </c>
      <c r="BO5" s="350"/>
      <c r="BP5" s="350"/>
      <c r="BQ5" s="340">
        <v>45230</v>
      </c>
      <c r="BR5" s="350"/>
      <c r="BS5" s="350"/>
      <c r="BT5" s="340">
        <v>45291</v>
      </c>
      <c r="BU5" s="350"/>
      <c r="BV5" s="338"/>
    </row>
    <row r="6" spans="1:74" ht="324.75" customHeight="1" x14ac:dyDescent="0.25">
      <c r="A6" s="829"/>
      <c r="B6" s="893"/>
      <c r="C6" s="893"/>
      <c r="D6" s="893"/>
      <c r="E6" s="893"/>
      <c r="F6" s="895"/>
      <c r="G6" s="897"/>
      <c r="H6" s="897"/>
      <c r="I6" s="895"/>
      <c r="J6" s="893"/>
      <c r="K6" s="893"/>
      <c r="L6" s="899"/>
      <c r="M6" s="893"/>
      <c r="N6" s="893"/>
      <c r="O6" s="893"/>
      <c r="P6" s="893"/>
      <c r="Q6" s="893"/>
      <c r="R6" s="893"/>
      <c r="S6" s="886"/>
      <c r="T6" s="886"/>
      <c r="U6" s="886"/>
      <c r="V6" s="810"/>
      <c r="W6" s="888"/>
      <c r="X6" s="818"/>
      <c r="Y6" s="888"/>
      <c r="Z6" s="818"/>
      <c r="AA6" s="888"/>
      <c r="AB6" s="891"/>
      <c r="AC6" s="395" t="s">
        <v>1186</v>
      </c>
      <c r="AD6" s="395" t="s">
        <v>1187</v>
      </c>
      <c r="AE6" s="396" t="s">
        <v>54</v>
      </c>
      <c r="AF6" s="397">
        <f t="shared" si="0"/>
        <v>0.25</v>
      </c>
      <c r="AG6" s="398" t="s">
        <v>199</v>
      </c>
      <c r="AH6" s="397">
        <f t="shared" si="1"/>
        <v>0.15</v>
      </c>
      <c r="AI6" s="397">
        <f t="shared" si="2"/>
        <v>0.4</v>
      </c>
      <c r="AJ6" s="398" t="s">
        <v>200</v>
      </c>
      <c r="AK6" s="529" t="s">
        <v>201</v>
      </c>
      <c r="AL6" s="399" t="s">
        <v>1188</v>
      </c>
      <c r="AM6" s="529" t="s">
        <v>23</v>
      </c>
      <c r="AN6" s="398" t="s">
        <v>1189</v>
      </c>
      <c r="AO6" s="398" t="s">
        <v>24</v>
      </c>
      <c r="AP6" s="398" t="s">
        <v>96</v>
      </c>
      <c r="AQ6" s="496" t="s">
        <v>1190</v>
      </c>
      <c r="AR6" s="496" t="s">
        <v>206</v>
      </c>
      <c r="AS6" s="496" t="s">
        <v>827</v>
      </c>
      <c r="AT6" s="398" t="s">
        <v>208</v>
      </c>
      <c r="AU6" s="550">
        <f>+AV5*AI6</f>
        <v>0.24</v>
      </c>
      <c r="AV6" s="348">
        <f>+AV5-AU6</f>
        <v>0.36</v>
      </c>
      <c r="AW6" s="810"/>
      <c r="AX6" s="812"/>
      <c r="AY6" s="407">
        <v>2</v>
      </c>
      <c r="AZ6" s="406" t="s">
        <v>1191</v>
      </c>
      <c r="BA6" s="549" t="s">
        <v>1192</v>
      </c>
      <c r="BB6" s="347">
        <v>44927</v>
      </c>
      <c r="BC6" s="346">
        <v>45291</v>
      </c>
      <c r="BD6" s="487" t="s">
        <v>745</v>
      </c>
      <c r="BE6" s="344">
        <v>44985</v>
      </c>
      <c r="BF6" s="650" t="s">
        <v>1193</v>
      </c>
      <c r="BG6" s="342" t="s">
        <v>1194</v>
      </c>
      <c r="BH6" s="340">
        <v>45046</v>
      </c>
      <c r="BI6" s="124" t="s">
        <v>1195</v>
      </c>
      <c r="BJ6" s="343"/>
      <c r="BK6" s="340">
        <v>45107</v>
      </c>
      <c r="BL6" s="343"/>
      <c r="BM6" s="349"/>
      <c r="BN6" s="340">
        <v>45169</v>
      </c>
      <c r="BO6" s="343"/>
      <c r="BP6" s="349"/>
      <c r="BQ6" s="340">
        <v>45230</v>
      </c>
      <c r="BR6" s="343"/>
      <c r="BS6" s="349"/>
      <c r="BT6" s="340">
        <v>45291</v>
      </c>
      <c r="BU6" s="343" t="s">
        <v>1196</v>
      </c>
      <c r="BV6" s="349" t="s">
        <v>1197</v>
      </c>
    </row>
    <row r="7" spans="1:74" ht="127.95" customHeight="1" x14ac:dyDescent="0.25">
      <c r="A7" s="829" t="s">
        <v>201</v>
      </c>
      <c r="B7" s="893" t="s">
        <v>59</v>
      </c>
      <c r="C7" s="893" t="s">
        <v>104</v>
      </c>
      <c r="D7" s="893" t="s">
        <v>76</v>
      </c>
      <c r="E7" s="893" t="s">
        <v>97</v>
      </c>
      <c r="F7" s="895" t="s">
        <v>1198</v>
      </c>
      <c r="G7" s="897" t="s">
        <v>1199</v>
      </c>
      <c r="H7" s="897" t="s">
        <v>1200</v>
      </c>
      <c r="I7" s="895" t="s">
        <v>1201</v>
      </c>
      <c r="J7" s="893" t="s">
        <v>86</v>
      </c>
      <c r="K7" s="893">
        <v>4</v>
      </c>
      <c r="L7" s="899">
        <f>IF(J7="Diaria",+(K7/360),IF(J7="Mensual",+(K7/12),IF(J7="Bimestral",+(K7/6),IF(J7="Trimestral",+(K7/4),IF(J7="Semestral",+(K7/2),IF(J7="Anual",+(K7/1),""))))))</f>
        <v>1</v>
      </c>
      <c r="M7" s="893" t="s">
        <v>45</v>
      </c>
      <c r="N7" s="89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893" t="s">
        <v>73</v>
      </c>
      <c r="P7" s="89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sistenido a nivel país",100%,IF(O7="NA",0%,""))))))</f>
        <v>0.8</v>
      </c>
      <c r="Q7" s="893" t="s">
        <v>70</v>
      </c>
      <c r="R7" s="89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886" t="s">
        <v>57</v>
      </c>
      <c r="T7" s="886" t="s">
        <v>70</v>
      </c>
      <c r="U7" s="886">
        <f>+MAX(N7,P7,R7)</f>
        <v>0.8</v>
      </c>
      <c r="V7" s="816" t="str">
        <f>IF(L7&lt;=20%,"Muy baja",IF(L7&lt;=40%,"Baja",IF(L7&lt;=60%,"Media",IF(L7&lt;=80%,"Alta",IF(L7&lt;=100%,"Muy alta",IF(L7&gt;=100%,"Muy alta",""))))))</f>
        <v>Muy alta</v>
      </c>
      <c r="W7" s="888">
        <f>+IFERROR(VLOOKUP(V7,[7]Fórmula!$F$1:$G$6,2,FALSE),"")</f>
        <v>1</v>
      </c>
      <c r="X7" s="843" t="str">
        <f>IF(U7=20%,"Leve",IF(U7=40%,"Menor",IF(U7=60%,"Moderado",IF(U7=80%,"Mayor",IF(U7=100%,"Catastrófico","")))))</f>
        <v>Mayor</v>
      </c>
      <c r="Y7" s="888">
        <f>+IFERROR(VLOOKUP(X7,[7]Fórmula!$H$1:$I$6,2,FALSE),"")</f>
        <v>0.8</v>
      </c>
      <c r="Z7" s="843" t="str">
        <f>+IFERROR(VLOOKUP(V7&amp;X7,[7]Fórmula!$C$2:$D$26,2,FALSE),"")</f>
        <v>Alto</v>
      </c>
      <c r="AA7" s="888">
        <f>IF(Z7="Bajo",25%,IF(Z7="Moderado",50%,IF(Z7="Alto",75%,IF(Z7="Extremo",100%,""))))</f>
        <v>0.75</v>
      </c>
      <c r="AB7" s="891" t="s">
        <v>1202</v>
      </c>
      <c r="AC7" s="400" t="s">
        <v>1203</v>
      </c>
      <c r="AD7" s="395" t="s">
        <v>1204</v>
      </c>
      <c r="AE7" s="396" t="s">
        <v>54</v>
      </c>
      <c r="AF7" s="397">
        <f t="shared" si="0"/>
        <v>0.25</v>
      </c>
      <c r="AG7" s="398" t="s">
        <v>199</v>
      </c>
      <c r="AH7" s="397">
        <f t="shared" si="1"/>
        <v>0.15</v>
      </c>
      <c r="AI7" s="397">
        <f t="shared" si="2"/>
        <v>0.4</v>
      </c>
      <c r="AJ7" s="398" t="s">
        <v>200</v>
      </c>
      <c r="AK7" s="529" t="s">
        <v>201</v>
      </c>
      <c r="AL7" s="395" t="s">
        <v>1205</v>
      </c>
      <c r="AM7" s="529" t="s">
        <v>23</v>
      </c>
      <c r="AN7" s="398" t="s">
        <v>1168</v>
      </c>
      <c r="AO7" s="398" t="s">
        <v>24</v>
      </c>
      <c r="AP7" s="398" t="s">
        <v>86</v>
      </c>
      <c r="AQ7" s="398" t="s">
        <v>1206</v>
      </c>
      <c r="AR7" s="398" t="s">
        <v>206</v>
      </c>
      <c r="AS7" s="398" t="s">
        <v>1207</v>
      </c>
      <c r="AT7" s="398" t="s">
        <v>208</v>
      </c>
      <c r="AU7" s="550">
        <f>+AA7*AI7</f>
        <v>0.30000000000000004</v>
      </c>
      <c r="AV7" s="348">
        <f>+AA7-AU7</f>
        <v>0.44999999999999996</v>
      </c>
      <c r="AW7" s="810" t="str">
        <f>+IF(C7="Corrupción","Moderado",IF(AV8&lt;=25%,"Bajo",IF(AV8&lt;=50%,"Moderado",IF(AV8&lt;=75%,"Alto",IF(AV8&gt;75%,"Extremo","")))))</f>
        <v>Moderado</v>
      </c>
      <c r="AX7" s="812" t="s">
        <v>56</v>
      </c>
      <c r="AY7" s="405">
        <v>1</v>
      </c>
      <c r="AZ7" s="409" t="s">
        <v>1208</v>
      </c>
      <c r="BA7" s="549" t="s">
        <v>1207</v>
      </c>
      <c r="BB7" s="347">
        <v>44927</v>
      </c>
      <c r="BC7" s="346">
        <v>45291</v>
      </c>
      <c r="BD7" s="345" t="s">
        <v>1209</v>
      </c>
      <c r="BE7" s="344">
        <v>44985</v>
      </c>
      <c r="BF7" s="649" t="s">
        <v>1210</v>
      </c>
      <c r="BG7" s="342"/>
      <c r="BH7" s="340">
        <v>45046</v>
      </c>
      <c r="BI7" s="343"/>
      <c r="BJ7" s="339"/>
      <c r="BK7" s="340">
        <v>45107</v>
      </c>
      <c r="BL7" s="339"/>
      <c r="BM7" s="339"/>
      <c r="BN7" s="340">
        <v>45169</v>
      </c>
      <c r="BO7" s="339"/>
      <c r="BP7" s="339"/>
      <c r="BQ7" s="340">
        <v>45230</v>
      </c>
      <c r="BR7" s="342"/>
      <c r="BS7" s="341"/>
      <c r="BT7" s="340">
        <v>45291</v>
      </c>
      <c r="BU7" s="339"/>
      <c r="BV7" s="338"/>
    </row>
    <row r="8" spans="1:74" ht="168" customHeight="1" x14ac:dyDescent="0.25">
      <c r="A8" s="854"/>
      <c r="B8" s="894"/>
      <c r="C8" s="894"/>
      <c r="D8" s="894"/>
      <c r="E8" s="894"/>
      <c r="F8" s="896"/>
      <c r="G8" s="898"/>
      <c r="H8" s="898"/>
      <c r="I8" s="896"/>
      <c r="J8" s="894"/>
      <c r="K8" s="894"/>
      <c r="L8" s="900"/>
      <c r="M8" s="894"/>
      <c r="N8" s="894"/>
      <c r="O8" s="894"/>
      <c r="P8" s="894"/>
      <c r="Q8" s="894"/>
      <c r="R8" s="894"/>
      <c r="S8" s="887"/>
      <c r="T8" s="887"/>
      <c r="U8" s="887"/>
      <c r="V8" s="817"/>
      <c r="W8" s="889"/>
      <c r="X8" s="890"/>
      <c r="Y8" s="889"/>
      <c r="Z8" s="890"/>
      <c r="AA8" s="889"/>
      <c r="AB8" s="892"/>
      <c r="AC8" s="401" t="s">
        <v>1211</v>
      </c>
      <c r="AD8" s="401" t="s">
        <v>1212</v>
      </c>
      <c r="AE8" s="402" t="s">
        <v>54</v>
      </c>
      <c r="AF8" s="403">
        <f t="shared" si="0"/>
        <v>0.25</v>
      </c>
      <c r="AG8" s="404" t="s">
        <v>199</v>
      </c>
      <c r="AH8" s="403">
        <f t="shared" si="1"/>
        <v>0.15</v>
      </c>
      <c r="AI8" s="403">
        <f t="shared" si="2"/>
        <v>0.4</v>
      </c>
      <c r="AJ8" s="404" t="s">
        <v>200</v>
      </c>
      <c r="AK8" s="530" t="s">
        <v>191</v>
      </c>
      <c r="AL8" s="395" t="s">
        <v>1213</v>
      </c>
      <c r="AM8" s="530" t="s">
        <v>23</v>
      </c>
      <c r="AN8" s="404" t="s">
        <v>1168</v>
      </c>
      <c r="AO8" s="404" t="s">
        <v>24</v>
      </c>
      <c r="AP8" s="404" t="s">
        <v>86</v>
      </c>
      <c r="AQ8" s="404" t="s">
        <v>1214</v>
      </c>
      <c r="AR8" s="404" t="s">
        <v>206</v>
      </c>
      <c r="AS8" s="404" t="s">
        <v>827</v>
      </c>
      <c r="AT8" s="404" t="s">
        <v>208</v>
      </c>
      <c r="AU8" s="337">
        <f>+AV7*AI8</f>
        <v>0.18</v>
      </c>
      <c r="AV8" s="336">
        <f>+AV7-AU8</f>
        <v>0.26999999999999996</v>
      </c>
      <c r="AW8" s="811"/>
      <c r="AX8" s="813"/>
      <c r="AY8" s="410">
        <v>2</v>
      </c>
      <c r="AZ8" s="411" t="s">
        <v>1215</v>
      </c>
      <c r="BA8" s="551" t="s">
        <v>827</v>
      </c>
      <c r="BB8" s="335">
        <v>44927</v>
      </c>
      <c r="BC8" s="334">
        <v>45291</v>
      </c>
      <c r="BD8" s="551" t="s">
        <v>1216</v>
      </c>
      <c r="BE8" s="333">
        <v>44985</v>
      </c>
      <c r="BF8" s="648" t="s">
        <v>1217</v>
      </c>
      <c r="BG8" s="174" t="s">
        <v>1218</v>
      </c>
      <c r="BH8" s="328">
        <v>45046</v>
      </c>
      <c r="BI8" s="332"/>
      <c r="BJ8" s="331"/>
      <c r="BK8" s="328">
        <v>45107</v>
      </c>
      <c r="BL8" s="328"/>
      <c r="BM8" s="328"/>
      <c r="BN8" s="328">
        <v>45169</v>
      </c>
      <c r="BO8" s="328"/>
      <c r="BP8" s="328"/>
      <c r="BQ8" s="328">
        <v>45230</v>
      </c>
      <c r="BR8" s="330"/>
      <c r="BS8" s="329"/>
      <c r="BT8" s="328">
        <v>45291</v>
      </c>
      <c r="BU8" s="328"/>
      <c r="BV8" s="327"/>
    </row>
  </sheetData>
  <sheetProtection formatCells="0" formatColumns="0" formatRows="0"/>
  <mergeCells count="83">
    <mergeCell ref="BB2:BB3"/>
    <mergeCell ref="BC2:BC3"/>
    <mergeCell ref="AJ2:AT2"/>
    <mergeCell ref="AV1:AX1"/>
    <mergeCell ref="AC2:AC3"/>
    <mergeCell ref="AD2:AD3"/>
    <mergeCell ref="AO3:AP3"/>
    <mergeCell ref="AR3:AS3"/>
    <mergeCell ref="AK3:AL3"/>
    <mergeCell ref="AM3:AN3"/>
    <mergeCell ref="AX2:AX3"/>
    <mergeCell ref="AI2:AI3"/>
    <mergeCell ref="AE2:AH2"/>
    <mergeCell ref="BE2:BV2"/>
    <mergeCell ref="A5:A6"/>
    <mergeCell ref="B5:B6"/>
    <mergeCell ref="C5:C6"/>
    <mergeCell ref="D5:D6"/>
    <mergeCell ref="E5:E6"/>
    <mergeCell ref="F5:F6"/>
    <mergeCell ref="Y5:Y6"/>
    <mergeCell ref="Z5:Z6"/>
    <mergeCell ref="AA5:AA6"/>
    <mergeCell ref="A1:T2"/>
    <mergeCell ref="BD2:BD3"/>
    <mergeCell ref="AU2:AW3"/>
    <mergeCell ref="M5:M6"/>
    <mergeCell ref="AY2:AZ3"/>
    <mergeCell ref="BA2:BA3"/>
    <mergeCell ref="AB5:AB6"/>
    <mergeCell ref="U1:AB2"/>
    <mergeCell ref="AC1:AT1"/>
    <mergeCell ref="AY1:BV1"/>
    <mergeCell ref="G3:H3"/>
    <mergeCell ref="AX5:AX6"/>
    <mergeCell ref="G5:G6"/>
    <mergeCell ref="H5:H6"/>
    <mergeCell ref="I5:I6"/>
    <mergeCell ref="S5:S6"/>
    <mergeCell ref="T5:T6"/>
    <mergeCell ref="AW5:AW6"/>
    <mergeCell ref="R5:R6"/>
    <mergeCell ref="U5:U6"/>
    <mergeCell ref="V5:V6"/>
    <mergeCell ref="W5:W6"/>
    <mergeCell ref="X5:X6"/>
    <mergeCell ref="J5:J6"/>
    <mergeCell ref="K5:K6"/>
    <mergeCell ref="T7:T8"/>
    <mergeCell ref="Q5:Q6"/>
    <mergeCell ref="N5:N6"/>
    <mergeCell ref="O5:O6"/>
    <mergeCell ref="P5:P6"/>
    <mergeCell ref="L5:L6"/>
    <mergeCell ref="P7:P8"/>
    <mergeCell ref="Q7:Q8"/>
    <mergeCell ref="R7:R8"/>
    <mergeCell ref="S7:S8"/>
    <mergeCell ref="K7:K8"/>
    <mergeCell ref="L7:L8"/>
    <mergeCell ref="M7:M8"/>
    <mergeCell ref="N7:N8"/>
    <mergeCell ref="O7:O8"/>
    <mergeCell ref="A7:A8"/>
    <mergeCell ref="B7:B8"/>
    <mergeCell ref="C7:C8"/>
    <mergeCell ref="D7:D8"/>
    <mergeCell ref="E7:E8"/>
    <mergeCell ref="F7:F8"/>
    <mergeCell ref="G7:G8"/>
    <mergeCell ref="H7:H8"/>
    <mergeCell ref="I7:I8"/>
    <mergeCell ref="J7:J8"/>
    <mergeCell ref="AW7:AW8"/>
    <mergeCell ref="AX7:AX8"/>
    <mergeCell ref="U7:U8"/>
    <mergeCell ref="V7:V8"/>
    <mergeCell ref="W7:W8"/>
    <mergeCell ref="X7:X8"/>
    <mergeCell ref="Y7:Y8"/>
    <mergeCell ref="Z7:Z8"/>
    <mergeCell ref="AA7:AA8"/>
    <mergeCell ref="AB7:AB8"/>
  </mergeCells>
  <conditionalFormatting sqref="AC5:AD5">
    <cfRule type="containsText" dxfId="830" priority="51" operator="containsText" text="BAJA">
      <formula>NOT(ISERROR(SEARCH("BAJA",AC5)))</formula>
    </cfRule>
    <cfRule type="containsText" dxfId="829" priority="53" operator="containsText" text="ALTA">
      <formula>NOT(ISERROR(SEARCH("ALTA",AC5)))</formula>
    </cfRule>
    <cfRule type="containsText" dxfId="828" priority="52" operator="containsText" text="MEDIA">
      <formula>NOT(ISERROR(SEARCH("MEDIA",AC5)))</formula>
    </cfRule>
  </conditionalFormatting>
  <conditionalFormatting sqref="AD7">
    <cfRule type="containsText" dxfId="827" priority="18" operator="containsText" text="ALTA">
      <formula>NOT(ISERROR(SEARCH("ALTA",AD7)))</formula>
    </cfRule>
    <cfRule type="containsText" dxfId="826" priority="16" operator="containsText" text="BAJA">
      <formula>NOT(ISERROR(SEARCH("BAJA",AD7)))</formula>
    </cfRule>
    <cfRule type="containsText" dxfId="825" priority="17" operator="containsText" text="MEDIA">
      <formula>NOT(ISERROR(SEARCH("MEDIA",AD7)))</formula>
    </cfRule>
  </conditionalFormatting>
  <conditionalFormatting sqref="AJ4:AK8">
    <cfRule type="containsText" dxfId="824" priority="38" operator="containsText" text="ALTA">
      <formula>NOT(ISERROR(SEARCH("ALTA",AJ4)))</formula>
    </cfRule>
    <cfRule type="containsText" dxfId="823" priority="37" operator="containsText" text="MEDIA">
      <formula>NOT(ISERROR(SEARCH("MEDIA",AJ4)))</formula>
    </cfRule>
    <cfRule type="containsText" dxfId="822" priority="36" operator="containsText" text="BAJA">
      <formula>NOT(ISERROR(SEARCH("BAJA",AJ4)))</formula>
    </cfRule>
  </conditionalFormatting>
  <conditionalFormatting sqref="AL5">
    <cfRule type="containsText" dxfId="821" priority="4" operator="containsText" text="BAJA">
      <formula>NOT(ISERROR(SEARCH("BAJA",AL5)))</formula>
    </cfRule>
    <cfRule type="containsText" dxfId="820" priority="5" operator="containsText" text="MEDIA">
      <formula>NOT(ISERROR(SEARCH("MEDIA",AL5)))</formula>
    </cfRule>
    <cfRule type="containsText" dxfId="819" priority="6" operator="containsText" text="ALTA">
      <formula>NOT(ISERROR(SEARCH("ALTA",AL5)))</formula>
    </cfRule>
  </conditionalFormatting>
  <conditionalFormatting sqref="AN6">
    <cfRule type="containsText" dxfId="818" priority="56" operator="containsText" text="ALTA">
      <formula>NOT(ISERROR(SEARCH("ALTA",AN6)))</formula>
    </cfRule>
    <cfRule type="containsText" dxfId="817" priority="55" operator="containsText" text="MEDIA">
      <formula>NOT(ISERROR(SEARCH("MEDIA",AN6)))</formula>
    </cfRule>
    <cfRule type="containsText" dxfId="816" priority="54" operator="containsText" text="BAJA">
      <formula>NOT(ISERROR(SEARCH("BAJA",AN6)))</formula>
    </cfRule>
  </conditionalFormatting>
  <conditionalFormatting sqref="AN8">
    <cfRule type="containsText" dxfId="815" priority="19" operator="containsText" text="BAJA">
      <formula>NOT(ISERROR(SEARCH("BAJA",AN8)))</formula>
    </cfRule>
    <cfRule type="containsText" dxfId="814" priority="20" operator="containsText" text="MEDIA">
      <formula>NOT(ISERROR(SEARCH("MEDIA",AN8)))</formula>
    </cfRule>
    <cfRule type="containsText" dxfId="813" priority="21" operator="containsText" text="ALTA">
      <formula>NOT(ISERROR(SEARCH("ALTA",AN8)))</formula>
    </cfRule>
  </conditionalFormatting>
  <conditionalFormatting sqref="AP5:AP8">
    <cfRule type="containsText" dxfId="812" priority="10" operator="containsText" text="BAJA">
      <formula>NOT(ISERROR(SEARCH("BAJA",AP5)))</formula>
    </cfRule>
    <cfRule type="containsText" dxfId="811" priority="11" operator="containsText" text="MEDIA">
      <formula>NOT(ISERROR(SEARCH("MEDIA",AP5)))</formula>
    </cfRule>
    <cfRule type="containsText" dxfId="810" priority="12" operator="containsText" text="ALTA">
      <formula>NOT(ISERROR(SEARCH("ALTA",AP5)))</formula>
    </cfRule>
  </conditionalFormatting>
  <conditionalFormatting sqref="AQ5">
    <cfRule type="containsText" dxfId="809" priority="44" operator="containsText" text="ALTA">
      <formula>NOT(ISERROR(SEARCH("ALTA",AQ5)))</formula>
    </cfRule>
    <cfRule type="containsText" dxfId="808" priority="42" operator="containsText" text="BAJA">
      <formula>NOT(ISERROR(SEARCH("BAJA",AQ5)))</formula>
    </cfRule>
    <cfRule type="containsText" dxfId="807" priority="43" operator="containsText" text="MEDIA">
      <formula>NOT(ISERROR(SEARCH("MEDIA",AQ5)))</formula>
    </cfRule>
  </conditionalFormatting>
  <conditionalFormatting sqref="AQ7">
    <cfRule type="containsText" dxfId="806" priority="9" operator="containsText" text="ALTA">
      <formula>NOT(ISERROR(SEARCH("ALTA",AQ7)))</formula>
    </cfRule>
    <cfRule type="containsText" dxfId="805" priority="8" operator="containsText" text="MEDIA">
      <formula>NOT(ISERROR(SEARCH("MEDIA",AQ7)))</formula>
    </cfRule>
    <cfRule type="containsText" dxfId="804" priority="7" operator="containsText" text="BAJA">
      <formula>NOT(ISERROR(SEARCH("BAJA",AQ7)))</formula>
    </cfRule>
  </conditionalFormatting>
  <conditionalFormatting sqref="AS4:AS8">
    <cfRule type="containsText" dxfId="803" priority="2" operator="containsText" text="MEDIA">
      <formula>NOT(ISERROR(SEARCH("MEDIA",AS4)))</formula>
    </cfRule>
    <cfRule type="containsText" dxfId="802" priority="3" operator="containsText" text="ALTA">
      <formula>NOT(ISERROR(SEARCH("ALTA",AS4)))</formula>
    </cfRule>
    <cfRule type="containsText" dxfId="801" priority="1" operator="containsText" text="BAJA">
      <formula>NOT(ISERROR(SEARCH("BAJA",AS4)))</formula>
    </cfRule>
  </conditionalFormatting>
  <conditionalFormatting sqref="AU4:AV5">
    <cfRule type="containsText" dxfId="800" priority="76" operator="containsText" text="ALTA">
      <formula>NOT(ISERROR(SEARCH("ALTA",AU4)))</formula>
    </cfRule>
    <cfRule type="cellIs" dxfId="799" priority="64" operator="greaterThan">
      <formula>75%</formula>
    </cfRule>
    <cfRule type="cellIs" dxfId="798" priority="65" operator="between">
      <formula>51%</formula>
      <formula>75%</formula>
    </cfRule>
    <cfRule type="cellIs" dxfId="797" priority="66" operator="between">
      <formula>26%</formula>
      <formula>50%</formula>
    </cfRule>
    <cfRule type="cellIs" dxfId="796" priority="67" operator="between">
      <formula>0%</formula>
      <formula>25%</formula>
    </cfRule>
    <cfRule type="containsText" dxfId="795" priority="74" operator="containsText" text="BAJA">
      <formula>NOT(ISERROR(SEARCH("BAJA",AU4)))</formula>
    </cfRule>
    <cfRule type="containsText" dxfId="794" priority="75" operator="containsText" text="MEDIA">
      <formula>NOT(ISERROR(SEARCH("MEDIA",AU4)))</formula>
    </cfRule>
  </conditionalFormatting>
  <conditionalFormatting sqref="AU6:AV6">
    <cfRule type="containsText" dxfId="793" priority="61" operator="containsText" text="BAJA">
      <formula>NOT(ISERROR(SEARCH("BAJA",AU6)))</formula>
    </cfRule>
    <cfRule type="containsText" dxfId="792" priority="62" operator="containsText" text="MEDIA">
      <formula>NOT(ISERROR(SEARCH("MEDIA",AU6)))</formula>
    </cfRule>
    <cfRule type="containsText" dxfId="791" priority="63" operator="containsText" text="ALTA">
      <formula>NOT(ISERROR(SEARCH("ALTA",AU6)))</formula>
    </cfRule>
  </conditionalFormatting>
  <conditionalFormatting sqref="AU7:AV7">
    <cfRule type="cellIs" dxfId="790" priority="32" operator="between">
      <formula>0%</formula>
      <formula>25%</formula>
    </cfRule>
    <cfRule type="cellIs" dxfId="789" priority="31" operator="between">
      <formula>26%</formula>
      <formula>50%</formula>
    </cfRule>
    <cfRule type="containsText" dxfId="788" priority="39" operator="containsText" text="BAJA">
      <formula>NOT(ISERROR(SEARCH("BAJA",AU7)))</formula>
    </cfRule>
    <cfRule type="containsText" dxfId="787" priority="40" operator="containsText" text="MEDIA">
      <formula>NOT(ISERROR(SEARCH("MEDIA",AU7)))</formula>
    </cfRule>
    <cfRule type="containsText" dxfId="786" priority="41" operator="containsText" text="ALTA">
      <formula>NOT(ISERROR(SEARCH("ALTA",AU7)))</formula>
    </cfRule>
    <cfRule type="cellIs" dxfId="785" priority="30" operator="between">
      <formula>51%</formula>
      <formula>75%</formula>
    </cfRule>
    <cfRule type="cellIs" dxfId="784" priority="29" operator="greaterThan">
      <formula>75%</formula>
    </cfRule>
  </conditionalFormatting>
  <conditionalFormatting sqref="AU8:AV8">
    <cfRule type="containsText" dxfId="783" priority="26" operator="containsText" text="BAJA">
      <formula>NOT(ISERROR(SEARCH("BAJA",AU8)))</formula>
    </cfRule>
    <cfRule type="containsText" dxfId="782" priority="28" operator="containsText" text="ALTA">
      <formula>NOT(ISERROR(SEARCH("ALTA",AU8)))</formula>
    </cfRule>
    <cfRule type="containsText" dxfId="781" priority="27" operator="containsText" text="MEDIA">
      <formula>NOT(ISERROR(SEARCH("MEDIA",AU8)))</formula>
    </cfRule>
  </conditionalFormatting>
  <conditionalFormatting sqref="AV6">
    <cfRule type="cellIs" dxfId="780" priority="57" operator="greaterThan">
      <formula>75%</formula>
    </cfRule>
    <cfRule type="cellIs" dxfId="779" priority="58" operator="between">
      <formula>51%</formula>
      <formula>75%</formula>
    </cfRule>
    <cfRule type="cellIs" dxfId="778" priority="59" operator="between">
      <formula>26%</formula>
      <formula>50%</formula>
    </cfRule>
    <cfRule type="cellIs" dxfId="777" priority="60" operator="between">
      <formula>0%</formula>
      <formula>25%</formula>
    </cfRule>
  </conditionalFormatting>
  <conditionalFormatting sqref="AV8">
    <cfRule type="cellIs" dxfId="776" priority="25" operator="between">
      <formula>0%</formula>
      <formula>25%</formula>
    </cfRule>
    <cfRule type="cellIs" dxfId="775" priority="24" operator="between">
      <formula>26%</formula>
      <formula>50%</formula>
    </cfRule>
    <cfRule type="cellIs" dxfId="774" priority="23" operator="between">
      <formula>51%</formula>
      <formula>75%</formula>
    </cfRule>
    <cfRule type="cellIs" dxfId="773" priority="22" operator="greaterThan">
      <formula>75%</formula>
    </cfRule>
  </conditionalFormatting>
  <dataValidations count="5">
    <dataValidation type="list" allowBlank="1" showInputMessage="1" showErrorMessage="1" sqref="AG4:AG8" xr:uid="{00000000-0002-0000-0A00-000004000000}">
      <formula1>"Manual,Automático"</formula1>
    </dataValidation>
    <dataValidation type="list" allowBlank="1" showInputMessage="1" showErrorMessage="1" sqref="AR4:AR8" xr:uid="{00000000-0002-0000-0A00-000003000000}">
      <formula1>"Asignado,No Asignado"</formula1>
    </dataValidation>
    <dataValidation type="list" allowBlank="1" showInputMessage="1" showErrorMessage="1" sqref="AT4:AT8" xr:uid="{00000000-0002-0000-0A00-000002000000}">
      <formula1>"Adecuado,Inadecuado"</formula1>
    </dataValidation>
    <dataValidation type="list" allowBlank="1" showInputMessage="1" showErrorMessage="1" sqref="AJ4:AJ8" xr:uid="{00000000-0002-0000-0A00-000001000000}">
      <formula1>"Confiable,No confiable"</formula1>
    </dataValidation>
    <dataValidation type="list" allowBlank="1" showInputMessage="1" showErrorMessage="1" sqref="AK4:AK8 A4:A8" xr:uid="{00000000-0002-0000-0A00-000000000000}">
      <formula1>"SI,NO"</formula1>
    </dataValidation>
  </dataValidations>
  <hyperlinks>
    <hyperlink ref="BG4" r:id="rId1" xr:uid="{F8662E54-922B-4A43-8641-53B4CC6A7E03}"/>
    <hyperlink ref="BG8" r:id="rId2" xr:uid="{1762D4C4-394D-43AF-9C86-D03140D5FA9C}"/>
    <hyperlink ref="BI6" r:id="rId3" display="https://loteriadebogota.com/consecuencias-de-jugar-ilegal/" xr:uid="{E4CB4597-2FDA-4A7F-AAA8-7EA9D8EF6A45}"/>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V6"/>
  <sheetViews>
    <sheetView zoomScale="70" zoomScaleNormal="70" workbookViewId="0">
      <pane ySplit="3" topLeftCell="A4" activePane="bottomLeft" state="frozen"/>
      <selection activeCell="G4" sqref="G4:G13"/>
      <selection pane="bottomLeft" activeCell="F4" sqref="F4:F5"/>
    </sheetView>
  </sheetViews>
  <sheetFormatPr baseColWidth="10" defaultColWidth="11.44140625" defaultRowHeight="15" customHeight="1" x14ac:dyDescent="0.3"/>
  <cols>
    <col min="1" max="1" width="14.109375" style="1" customWidth="1"/>
    <col min="2" max="2" width="16.554687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0.33203125" style="2" customWidth="1"/>
    <col min="12" max="12" width="16.5546875" style="2" customWidth="1"/>
    <col min="13" max="13" width="17.109375" style="2" customWidth="1"/>
    <col min="14" max="14" width="3.44140625" style="2" hidden="1" customWidth="1"/>
    <col min="15" max="15" width="19.44140625" style="2" customWidth="1"/>
    <col min="16" max="16" width="3.44140625" style="2" hidden="1" customWidth="1"/>
    <col min="17" max="17" width="21.44140625" style="2" customWidth="1"/>
    <col min="18" max="18" width="3" style="2" hidden="1" customWidth="1"/>
    <col min="19" max="19" width="25.44140625" style="2" customWidth="1"/>
    <col min="20" max="20" width="21.88671875" style="2" customWidth="1"/>
    <col min="21" max="21" width="10.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33203125" style="2" customWidth="1"/>
    <col min="29" max="29" width="28" style="2" customWidth="1"/>
    <col min="30" max="30" width="67.554687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35.5546875" style="2" customWidth="1"/>
    <col min="39" max="39" width="14.6640625" style="6" customWidth="1"/>
    <col min="40" max="40" width="20.6640625" style="2" customWidth="1"/>
    <col min="41" max="41" width="8.88671875" style="2" customWidth="1"/>
    <col min="42" max="42" width="15.6640625" style="2" customWidth="1"/>
    <col min="43" max="43" width="14.88671875" style="2" customWidth="1"/>
    <col min="44" max="44" width="9.109375" style="2" customWidth="1"/>
    <col min="45" max="45" width="23.6640625" style="2" customWidth="1"/>
    <col min="46" max="46" width="22.441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3.6640625" style="5" customWidth="1"/>
    <col min="53" max="53" width="17" style="4" customWidth="1"/>
    <col min="54" max="55" width="11.5546875" style="3" customWidth="1"/>
    <col min="56" max="56" width="21.88671875" style="2" customWidth="1"/>
    <col min="57" max="57" width="14.88671875" style="1" customWidth="1"/>
    <col min="58" max="58" width="47.44140625" style="1" customWidth="1"/>
    <col min="59" max="59" width="50" style="1" customWidth="1"/>
    <col min="60" max="60" width="14.88671875" style="1" customWidth="1"/>
    <col min="61" max="61" width="39.33203125" style="1" customWidth="1"/>
    <col min="62" max="62" width="25.6640625" style="1" customWidth="1"/>
    <col min="63" max="63" width="14.88671875" style="1" customWidth="1"/>
    <col min="64" max="64" width="40.6640625" style="1" customWidth="1"/>
    <col min="65" max="65" width="28.88671875" style="1" customWidth="1"/>
    <col min="66" max="66" width="11.5546875" style="1"/>
    <col min="67" max="67" width="30" style="1" customWidth="1"/>
    <col min="68" max="68" width="24.44140625" style="1" customWidth="1"/>
    <col min="69" max="69" width="11.5546875" style="1"/>
    <col min="70" max="70" width="29.5546875" style="1" customWidth="1"/>
    <col min="71" max="71" width="27.44140625" style="1" customWidth="1"/>
    <col min="72" max="72" width="11.5546875" style="1"/>
    <col min="73" max="73" width="26.6640625" style="1" customWidth="1"/>
    <col min="74" max="74" width="25.33203125" style="1" customWidth="1"/>
    <col min="75" max="253" width="11.554687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554687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554687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554687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554687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554687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554687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554687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554687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554687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554687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554687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554687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554687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554687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554687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554687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554687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554687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554687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554687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554687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554687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554687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554687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554687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554687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554687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554687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554687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554687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554687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554687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554687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554687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554687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554687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554687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554687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554687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554687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554687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554687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554687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554687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554687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554687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554687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554687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554687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554687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554687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554687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554687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554687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554687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554687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554687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554687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554687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554687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554687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554687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5546875" style="1"/>
    <col min="16384" max="16384" width="11.5546875" style="1" customWidth="1"/>
  </cols>
  <sheetData>
    <row r="1" spans="1:74" ht="19.5" customHeight="1" x14ac:dyDescent="0.3">
      <c r="A1" s="934" t="s">
        <v>155</v>
      </c>
      <c r="B1" s="935"/>
      <c r="C1" s="935"/>
      <c r="D1" s="935"/>
      <c r="E1" s="935"/>
      <c r="F1" s="935"/>
      <c r="G1" s="935"/>
      <c r="H1" s="935"/>
      <c r="I1" s="935"/>
      <c r="J1" s="935"/>
      <c r="K1" s="935"/>
      <c r="L1" s="935"/>
      <c r="M1" s="935"/>
      <c r="N1" s="935"/>
      <c r="O1" s="935"/>
      <c r="P1" s="935"/>
      <c r="Q1" s="935"/>
      <c r="R1" s="935"/>
      <c r="S1" s="935"/>
      <c r="T1" s="935"/>
      <c r="U1" s="925" t="s">
        <v>156</v>
      </c>
      <c r="V1" s="925"/>
      <c r="W1" s="925"/>
      <c r="X1" s="925"/>
      <c r="Y1" s="925"/>
      <c r="Z1" s="925"/>
      <c r="AA1" s="925"/>
      <c r="AB1" s="925"/>
      <c r="AC1" s="920" t="s">
        <v>157</v>
      </c>
      <c r="AD1" s="920"/>
      <c r="AE1" s="920"/>
      <c r="AF1" s="920"/>
      <c r="AG1" s="920"/>
      <c r="AH1" s="920"/>
      <c r="AI1" s="920"/>
      <c r="AJ1" s="920"/>
      <c r="AK1" s="920"/>
      <c r="AL1" s="920"/>
      <c r="AM1" s="920"/>
      <c r="AN1" s="920"/>
      <c r="AO1" s="920"/>
      <c r="AP1" s="920"/>
      <c r="AQ1" s="920"/>
      <c r="AR1" s="920"/>
      <c r="AS1" s="920"/>
      <c r="AT1" s="920"/>
      <c r="AU1" s="80"/>
      <c r="AV1" s="917" t="s">
        <v>158</v>
      </c>
      <c r="AW1" s="917"/>
      <c r="AX1" s="9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8.75" customHeight="1" x14ac:dyDescent="0.3">
      <c r="A2" s="936"/>
      <c r="B2" s="937"/>
      <c r="C2" s="937"/>
      <c r="D2" s="937"/>
      <c r="E2" s="937"/>
      <c r="F2" s="937"/>
      <c r="G2" s="937"/>
      <c r="H2" s="937"/>
      <c r="I2" s="937"/>
      <c r="J2" s="937"/>
      <c r="K2" s="937"/>
      <c r="L2" s="937"/>
      <c r="M2" s="937"/>
      <c r="N2" s="937"/>
      <c r="O2" s="937"/>
      <c r="P2" s="937"/>
      <c r="Q2" s="937"/>
      <c r="R2" s="937"/>
      <c r="S2" s="937"/>
      <c r="T2" s="937"/>
      <c r="U2" s="926"/>
      <c r="V2" s="926"/>
      <c r="W2" s="926"/>
      <c r="X2" s="926"/>
      <c r="Y2" s="926"/>
      <c r="Z2" s="926"/>
      <c r="AA2" s="926"/>
      <c r="AB2" s="926"/>
      <c r="AC2" s="919" t="s">
        <v>159</v>
      </c>
      <c r="AD2" s="919" t="s">
        <v>160</v>
      </c>
      <c r="AE2" s="919" t="s">
        <v>161</v>
      </c>
      <c r="AF2" s="919"/>
      <c r="AG2" s="919"/>
      <c r="AH2" s="919"/>
      <c r="AI2" s="919" t="s">
        <v>162</v>
      </c>
      <c r="AJ2" s="919" t="s">
        <v>163</v>
      </c>
      <c r="AK2" s="919"/>
      <c r="AL2" s="919"/>
      <c r="AM2" s="919"/>
      <c r="AN2" s="919"/>
      <c r="AO2" s="919"/>
      <c r="AP2" s="919"/>
      <c r="AQ2" s="919"/>
      <c r="AR2" s="919"/>
      <c r="AS2" s="919"/>
      <c r="AT2" s="919"/>
      <c r="AU2" s="930" t="s">
        <v>164</v>
      </c>
      <c r="AV2" s="930"/>
      <c r="AW2" s="930"/>
      <c r="AX2" s="931"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35.25" customHeight="1" x14ac:dyDescent="0.3">
      <c r="A3" s="155" t="s">
        <v>170</v>
      </c>
      <c r="B3" s="559" t="s">
        <v>126</v>
      </c>
      <c r="C3" s="559" t="s">
        <v>6</v>
      </c>
      <c r="D3" s="559" t="s">
        <v>1</v>
      </c>
      <c r="E3" s="559" t="s">
        <v>2</v>
      </c>
      <c r="F3" s="559" t="s">
        <v>171</v>
      </c>
      <c r="G3" s="929" t="s">
        <v>172</v>
      </c>
      <c r="H3" s="929"/>
      <c r="I3" s="559" t="s">
        <v>173</v>
      </c>
      <c r="J3" s="559" t="s">
        <v>16</v>
      </c>
      <c r="K3" s="559" t="s">
        <v>174</v>
      </c>
      <c r="L3" s="559" t="s">
        <v>175</v>
      </c>
      <c r="M3" s="559" t="s">
        <v>13</v>
      </c>
      <c r="N3" s="559" t="s">
        <v>151</v>
      </c>
      <c r="O3" s="559" t="s">
        <v>14</v>
      </c>
      <c r="P3" s="559" t="s">
        <v>151</v>
      </c>
      <c r="Q3" s="559" t="s">
        <v>15</v>
      </c>
      <c r="R3" s="559" t="s">
        <v>151</v>
      </c>
      <c r="S3" s="559" t="s">
        <v>176</v>
      </c>
      <c r="T3" s="559" t="s">
        <v>11</v>
      </c>
      <c r="U3" s="156" t="s">
        <v>177</v>
      </c>
      <c r="V3" s="154" t="s">
        <v>178</v>
      </c>
      <c r="W3" s="156" t="s">
        <v>151</v>
      </c>
      <c r="X3" s="154" t="s">
        <v>179</v>
      </c>
      <c r="Y3" s="156" t="s">
        <v>151</v>
      </c>
      <c r="Z3" s="154" t="s">
        <v>180</v>
      </c>
      <c r="AA3" s="154" t="s">
        <v>151</v>
      </c>
      <c r="AB3" s="154" t="s">
        <v>181</v>
      </c>
      <c r="AC3" s="919"/>
      <c r="AD3" s="919"/>
      <c r="AE3" s="560" t="s">
        <v>5</v>
      </c>
      <c r="AF3" s="157" t="s">
        <v>182</v>
      </c>
      <c r="AG3" s="560" t="s">
        <v>183</v>
      </c>
      <c r="AH3" s="560" t="s">
        <v>182</v>
      </c>
      <c r="AI3" s="919"/>
      <c r="AJ3" s="560" t="s">
        <v>184</v>
      </c>
      <c r="AK3" s="919" t="s">
        <v>185</v>
      </c>
      <c r="AL3" s="919"/>
      <c r="AM3" s="919" t="s">
        <v>7</v>
      </c>
      <c r="AN3" s="919"/>
      <c r="AO3" s="919" t="s">
        <v>8</v>
      </c>
      <c r="AP3" s="919"/>
      <c r="AQ3" s="560" t="s">
        <v>186</v>
      </c>
      <c r="AR3" s="919" t="s">
        <v>128</v>
      </c>
      <c r="AS3" s="919"/>
      <c r="AT3" s="560" t="s">
        <v>187</v>
      </c>
      <c r="AU3" s="930"/>
      <c r="AV3" s="930"/>
      <c r="AW3" s="930"/>
      <c r="AX3" s="931"/>
      <c r="AY3" s="709"/>
      <c r="AZ3" s="703"/>
      <c r="BA3" s="703"/>
      <c r="BB3" s="703"/>
      <c r="BC3" s="703"/>
      <c r="BD3" s="703"/>
      <c r="BE3" s="502" t="s">
        <v>188</v>
      </c>
      <c r="BF3" s="502" t="s">
        <v>189</v>
      </c>
      <c r="BG3" s="502" t="s">
        <v>190</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184.5" customHeight="1" x14ac:dyDescent="0.3">
      <c r="A4" s="938" t="s">
        <v>201</v>
      </c>
      <c r="B4" s="921" t="s">
        <v>28</v>
      </c>
      <c r="C4" s="921" t="s">
        <v>89</v>
      </c>
      <c r="D4" s="921" t="s">
        <v>76</v>
      </c>
      <c r="E4" s="921" t="s">
        <v>34</v>
      </c>
      <c r="F4" s="927" t="s">
        <v>1219</v>
      </c>
      <c r="G4" s="921" t="s">
        <v>1220</v>
      </c>
      <c r="H4" s="921" t="s">
        <v>1221</v>
      </c>
      <c r="I4" s="927" t="s">
        <v>1222</v>
      </c>
      <c r="J4" s="921" t="s">
        <v>63</v>
      </c>
      <c r="K4" s="921">
        <v>1</v>
      </c>
      <c r="L4" s="932">
        <f>IF(J4="Diaria",+(K4/360),IF(J4="Mensual",+(K4/12),IF(J4="Bimestral",+(K4/6),IF(J4="Trimestral",+(K4/4),IF(J4="Semestral",+(K4/2),IF(J4="Anual",+(K4/1),""))))))</f>
        <v>8.3333333333333329E-2</v>
      </c>
      <c r="M4" s="921" t="s">
        <v>70</v>
      </c>
      <c r="N4" s="92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921" t="s">
        <v>30</v>
      </c>
      <c r="P4" s="92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921" t="s">
        <v>70</v>
      </c>
      <c r="R4" s="92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23" t="s">
        <v>57</v>
      </c>
      <c r="T4" s="923" t="s">
        <v>43</v>
      </c>
      <c r="U4" s="923">
        <f>+MAX(N4,P4,R4)</f>
        <v>0.2</v>
      </c>
      <c r="V4" s="909" t="str">
        <f>IF(L4&lt;=20%,"Muy baja",IF(L4&lt;=40%,"Baja",IF(L4&lt;=60%,"Media",IF(L4&lt;=80%,"Alta",IF(L4&lt;=100%,"Muy alta",IF(L4&gt;=100%,"Muy alta",""))))))</f>
        <v>Muy baja</v>
      </c>
      <c r="W4" s="911">
        <f>+IFERROR(VLOOKUP(V4,Fórmula!$F$1:$G$6,2,FALSE),"")</f>
        <v>0.2</v>
      </c>
      <c r="X4" s="909" t="str">
        <f>IF(U4=20%,"Leve",IF(U4=40%,"Menor",IF(U4=60%,"Moderado",IF(U4=80%,"Mayor",IF(U4=100%,"Catastrófico","")))))</f>
        <v>Leve</v>
      </c>
      <c r="Y4" s="911">
        <f>+IFERROR(VLOOKUP(X4,Fórmula!$H$1:$I$6,2,FALSE),"")</f>
        <v>0.2</v>
      </c>
      <c r="Z4" s="905" t="str">
        <f>+IFERROR(VLOOKUP(V4&amp;X4,Fórmula!$C$2:$D$26,2,FALSE),"")</f>
        <v>Bajo</v>
      </c>
      <c r="AA4" s="915">
        <f>IF(Z4="Bajo",25%,IF(Z4="Moderado",50%,IF(Z4="Alto",75%,IF(Z4="Extremo",100%,""))))</f>
        <v>0.25</v>
      </c>
      <c r="AB4" s="913" t="s">
        <v>1223</v>
      </c>
      <c r="AC4" s="75" t="s">
        <v>1224</v>
      </c>
      <c r="AD4" s="75" t="s">
        <v>1225</v>
      </c>
      <c r="AE4" s="76" t="s">
        <v>54</v>
      </c>
      <c r="AF4" s="77">
        <f>IF(AE4="Preventivo",25%,IF(AE4="Detectivo",15%,IF(AE4="Correctivo",10%,"")))</f>
        <v>0.25</v>
      </c>
      <c r="AG4" s="557" t="s">
        <v>895</v>
      </c>
      <c r="AH4" s="77">
        <f>IF(AG4="Manual",15%,IF(AG4="Automático",25%,""))</f>
        <v>0.25</v>
      </c>
      <c r="AI4" s="77">
        <f>+AH4+AF4</f>
        <v>0.5</v>
      </c>
      <c r="AJ4" s="557" t="s">
        <v>200</v>
      </c>
      <c r="AK4" s="553" t="s">
        <v>201</v>
      </c>
      <c r="AL4" s="78" t="s">
        <v>1226</v>
      </c>
      <c r="AM4" s="553" t="s">
        <v>23</v>
      </c>
      <c r="AN4" s="557" t="s">
        <v>1227</v>
      </c>
      <c r="AO4" s="557" t="s">
        <v>24</v>
      </c>
      <c r="AP4" s="557" t="s">
        <v>1228</v>
      </c>
      <c r="AQ4" s="557" t="s">
        <v>1229</v>
      </c>
      <c r="AR4" s="557" t="s">
        <v>206</v>
      </c>
      <c r="AS4" s="557" t="s">
        <v>1230</v>
      </c>
      <c r="AT4" s="557" t="s">
        <v>208</v>
      </c>
      <c r="AU4" s="557">
        <f>+AI4*AA4</f>
        <v>0.125</v>
      </c>
      <c r="AV4" s="79">
        <f>+AA4-AU4</f>
        <v>0.125</v>
      </c>
      <c r="AW4" s="905" t="str">
        <f>+IF(C4="Corrupción","Moderado",IF(AV5&lt;=25%,"Bajo",IF(AV5&lt;=50%,"Moderado",IF(AV5&lt;=75%,"Alto",IF(AV5&gt;75%,"Extremo","")))))</f>
        <v>Bajo</v>
      </c>
      <c r="AX4" s="907" t="s">
        <v>56</v>
      </c>
      <c r="AY4" s="161">
        <v>1</v>
      </c>
      <c r="AZ4" s="104" t="s">
        <v>1231</v>
      </c>
      <c r="BA4" s="483" t="s">
        <v>1232</v>
      </c>
      <c r="BB4" s="36">
        <v>44927</v>
      </c>
      <c r="BC4" s="36">
        <v>45291</v>
      </c>
      <c r="BD4" s="487" t="s">
        <v>1233</v>
      </c>
      <c r="BE4" s="86">
        <v>44985</v>
      </c>
      <c r="BF4" s="87" t="s">
        <v>1234</v>
      </c>
      <c r="BG4" s="668" t="s">
        <v>1235</v>
      </c>
      <c r="BH4" s="34">
        <v>45046</v>
      </c>
      <c r="BI4" s="87"/>
      <c r="BJ4" s="87"/>
      <c r="BK4" s="34">
        <v>45107</v>
      </c>
      <c r="BL4" s="87"/>
      <c r="BM4" s="274"/>
      <c r="BN4" s="34">
        <v>45169</v>
      </c>
      <c r="BO4" s="102"/>
      <c r="BP4" s="193"/>
      <c r="BQ4" s="34">
        <v>45230</v>
      </c>
      <c r="BR4" s="102"/>
      <c r="BS4" s="193"/>
      <c r="BT4" s="34">
        <v>45291</v>
      </c>
      <c r="BU4" s="102"/>
      <c r="BV4" s="162"/>
    </row>
    <row r="5" spans="1:74" ht="117.75" customHeight="1" thickBot="1" x14ac:dyDescent="0.35">
      <c r="A5" s="939"/>
      <c r="B5" s="922"/>
      <c r="C5" s="922"/>
      <c r="D5" s="922"/>
      <c r="E5" s="922"/>
      <c r="F5" s="928"/>
      <c r="G5" s="922"/>
      <c r="H5" s="922"/>
      <c r="I5" s="928"/>
      <c r="J5" s="922"/>
      <c r="K5" s="922"/>
      <c r="L5" s="933"/>
      <c r="M5" s="922"/>
      <c r="N5" s="922"/>
      <c r="O5" s="922"/>
      <c r="P5" s="922"/>
      <c r="Q5" s="922"/>
      <c r="R5" s="922"/>
      <c r="S5" s="924"/>
      <c r="T5" s="924"/>
      <c r="U5" s="924"/>
      <c r="V5" s="910"/>
      <c r="W5" s="912"/>
      <c r="X5" s="910"/>
      <c r="Y5" s="912"/>
      <c r="Z5" s="906"/>
      <c r="AA5" s="916"/>
      <c r="AB5" s="914"/>
      <c r="AC5" s="81" t="s">
        <v>1236</v>
      </c>
      <c r="AD5" s="81" t="s">
        <v>1237</v>
      </c>
      <c r="AE5" s="81" t="s">
        <v>54</v>
      </c>
      <c r="AF5" s="82">
        <f>IF(AE5="Preventivo",25%,IF(AE5="Detectivo",15%,IF(AE5="Correctivo",10%,"")))</f>
        <v>0.25</v>
      </c>
      <c r="AG5" s="558" t="s">
        <v>199</v>
      </c>
      <c r="AH5" s="82">
        <f>IF(AG5="Manual",15%,IF(AG5="Automático",25%,""))</f>
        <v>0.15</v>
      </c>
      <c r="AI5" s="82">
        <f>+AH5+AF5</f>
        <v>0.4</v>
      </c>
      <c r="AJ5" s="558" t="s">
        <v>200</v>
      </c>
      <c r="AK5" s="554" t="s">
        <v>201</v>
      </c>
      <c r="AL5" s="83" t="s">
        <v>1238</v>
      </c>
      <c r="AM5" s="554" t="s">
        <v>39</v>
      </c>
      <c r="AN5" s="558"/>
      <c r="AO5" s="558" t="s">
        <v>24</v>
      </c>
      <c r="AP5" s="558" t="s">
        <v>1239</v>
      </c>
      <c r="AQ5" s="558" t="s">
        <v>1240</v>
      </c>
      <c r="AR5" s="558" t="s">
        <v>206</v>
      </c>
      <c r="AS5" s="558" t="s">
        <v>1230</v>
      </c>
      <c r="AT5" s="558" t="s">
        <v>208</v>
      </c>
      <c r="AU5" s="558">
        <f>+AV4*AI5</f>
        <v>0.05</v>
      </c>
      <c r="AV5" s="84">
        <f>+AV4-AU5</f>
        <v>7.4999999999999997E-2</v>
      </c>
      <c r="AW5" s="906"/>
      <c r="AX5" s="908"/>
      <c r="AY5" s="167">
        <v>2</v>
      </c>
      <c r="AZ5" s="104" t="s">
        <v>1241</v>
      </c>
      <c r="BA5" s="483" t="s">
        <v>1232</v>
      </c>
      <c r="BB5" s="36">
        <v>44927</v>
      </c>
      <c r="BC5" s="36">
        <v>45291</v>
      </c>
      <c r="BD5" s="496" t="s">
        <v>1242</v>
      </c>
      <c r="BE5" s="86">
        <v>44985</v>
      </c>
      <c r="BF5" s="87" t="s">
        <v>1243</v>
      </c>
      <c r="BG5" s="669" t="s">
        <v>1244</v>
      </c>
      <c r="BH5" s="34">
        <v>45046</v>
      </c>
      <c r="BI5" s="87"/>
      <c r="BJ5" s="87"/>
      <c r="BK5" s="34">
        <v>45107</v>
      </c>
      <c r="BL5" s="87"/>
      <c r="BM5" s="102"/>
      <c r="BN5" s="34">
        <v>45169</v>
      </c>
      <c r="BO5" s="102"/>
      <c r="BP5" s="275"/>
      <c r="BQ5" s="34">
        <v>45230</v>
      </c>
      <c r="BR5" s="102"/>
      <c r="BS5" s="275"/>
      <c r="BT5" s="34">
        <v>45291</v>
      </c>
      <c r="BU5" s="102"/>
      <c r="BV5" s="162"/>
    </row>
    <row r="6" spans="1:74" ht="82.8" x14ac:dyDescent="0.3">
      <c r="A6" s="556" t="s">
        <v>201</v>
      </c>
      <c r="B6" s="553" t="s">
        <v>28</v>
      </c>
      <c r="C6" s="553" t="s">
        <v>89</v>
      </c>
      <c r="D6" s="553" t="s">
        <v>76</v>
      </c>
      <c r="E6" s="553" t="s">
        <v>93</v>
      </c>
      <c r="F6" s="557" t="s">
        <v>1245</v>
      </c>
      <c r="G6" s="553" t="s">
        <v>1246</v>
      </c>
      <c r="H6" s="553" t="s">
        <v>1247</v>
      </c>
      <c r="I6" s="557" t="s">
        <v>1248</v>
      </c>
      <c r="J6" s="553" t="s">
        <v>32</v>
      </c>
      <c r="K6" s="553">
        <v>1</v>
      </c>
      <c r="L6" s="555">
        <f>IF(J6="Diaria",+(K6/360),IF(J6="Mensual",+(K6/12),IF(J6="Bimestral",+(K6/6),IF(J6="Trimestral",+(K6/4),IF(J6="Semestral",+(K6/2),IF(J6="Anual",+(K6/1),""))))))</f>
        <v>2.7777777777777779E-3</v>
      </c>
      <c r="M6" s="553" t="s">
        <v>70</v>
      </c>
      <c r="N6" s="553">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553" t="s">
        <v>30</v>
      </c>
      <c r="P6" s="553">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553" t="s">
        <v>70</v>
      </c>
      <c r="R6" s="55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52" t="s">
        <v>57</v>
      </c>
      <c r="T6" s="552" t="s">
        <v>43</v>
      </c>
      <c r="U6" s="552">
        <f>+MAX(N6,P6,R6)</f>
        <v>0.2</v>
      </c>
      <c r="V6" s="563" t="str">
        <f>IF(L6&lt;=20%,"Muy baja",IF(L6&lt;=40%,"Baja",IF(L6&lt;=60%,"Media",IF(L6&lt;=80%,"Alta",IF(L6&lt;=100%,"Muy alta",IF(L6&gt;=100%,"Muy alta",""))))))</f>
        <v>Muy baja</v>
      </c>
      <c r="W6" s="564">
        <f>+IFERROR(VLOOKUP(V6,Fórmula!$F$1:$G$6,2,FALSE),"")</f>
        <v>0.2</v>
      </c>
      <c r="X6" s="563" t="str">
        <f>IF(U6=20%,"Leve",IF(U6=40%,"Menor",IF(U6=60%,"Moderado",IF(U6=80%,"Mayor",IF(U6=100%,"Catastrófico","")))))</f>
        <v>Leve</v>
      </c>
      <c r="Y6" s="564">
        <f>+IFERROR(VLOOKUP(X6,Fórmula!$H$1:$I$6,2,FALSE),"")</f>
        <v>0.2</v>
      </c>
      <c r="Z6" s="561" t="str">
        <f>+IFERROR(VLOOKUP(V6&amp;X6,Fórmula!$C$2:$D$26,2,FALSE),"")</f>
        <v>Bajo</v>
      </c>
      <c r="AA6" s="566">
        <f>IF(Z6="Bajo",25%,IF(Z6="Moderado",50%,IF(Z6="Alto",75%,IF(Z6="Extremo",100%,""))))</f>
        <v>0.25</v>
      </c>
      <c r="AB6" s="565" t="s">
        <v>1249</v>
      </c>
      <c r="AC6" s="75" t="s">
        <v>1250</v>
      </c>
      <c r="AD6" s="75" t="s">
        <v>1251</v>
      </c>
      <c r="AE6" s="76" t="s">
        <v>54</v>
      </c>
      <c r="AF6" s="77">
        <f>IF(AE6="Preventivo",25%,IF(AE6="Detectivo",15%,IF(AE6="Correctivo",10%,"")))</f>
        <v>0.25</v>
      </c>
      <c r="AG6" s="557" t="s">
        <v>199</v>
      </c>
      <c r="AH6" s="77">
        <f>IF(AG6="Manual",15%,IF(AG6="Automático",25%,""))</f>
        <v>0.15</v>
      </c>
      <c r="AI6" s="77">
        <f>+AH6+AF6</f>
        <v>0.4</v>
      </c>
      <c r="AJ6" s="557" t="s">
        <v>200</v>
      </c>
      <c r="AK6" s="553" t="s">
        <v>201</v>
      </c>
      <c r="AL6" s="78" t="s">
        <v>1252</v>
      </c>
      <c r="AM6" s="553" t="s">
        <v>39</v>
      </c>
      <c r="AN6" s="557"/>
      <c r="AO6" s="557" t="s">
        <v>40</v>
      </c>
      <c r="AP6" s="557" t="s">
        <v>687</v>
      </c>
      <c r="AQ6" s="557" t="s">
        <v>1253</v>
      </c>
      <c r="AR6" s="557" t="s">
        <v>206</v>
      </c>
      <c r="AS6" s="557" t="s">
        <v>1254</v>
      </c>
      <c r="AT6" s="557" t="s">
        <v>208</v>
      </c>
      <c r="AU6" s="557">
        <f>+AI6*AA6</f>
        <v>0.1</v>
      </c>
      <c r="AV6" s="79">
        <f>+AA6-AU6</f>
        <v>0.15</v>
      </c>
      <c r="AW6" s="561" t="str">
        <f>+IF(C6="Corrupción","Moderado",IF(AV6&lt;=25%,"Bajo",IF(AV6&lt;=50%,"Moderado",IF(AV6&lt;=75%,"Alto",IF(AV6&gt;75%,"Extremo","")))))</f>
        <v>Bajo</v>
      </c>
      <c r="AX6" s="562" t="s">
        <v>56</v>
      </c>
      <c r="AY6" s="163">
        <v>1</v>
      </c>
      <c r="AZ6" s="175"/>
      <c r="BA6" s="473" t="s">
        <v>1255</v>
      </c>
      <c r="BB6" s="14"/>
      <c r="BC6" s="14"/>
      <c r="BD6" s="130"/>
      <c r="BE6" s="132">
        <v>44985</v>
      </c>
      <c r="BF6" s="133" t="s">
        <v>1256</v>
      </c>
      <c r="BG6" s="133" t="s">
        <v>685</v>
      </c>
      <c r="BH6" s="134">
        <v>45046</v>
      </c>
      <c r="BI6" s="133"/>
      <c r="BJ6" s="133"/>
      <c r="BK6" s="134">
        <v>45107</v>
      </c>
      <c r="BL6" s="133"/>
      <c r="BM6" s="176"/>
      <c r="BN6" s="134">
        <v>45169</v>
      </c>
      <c r="BO6" s="176"/>
      <c r="BP6" s="176"/>
      <c r="BQ6" s="134">
        <v>45230</v>
      </c>
      <c r="BR6" s="176"/>
      <c r="BS6" s="176"/>
      <c r="BT6" s="134">
        <v>45291</v>
      </c>
      <c r="BU6" s="176"/>
      <c r="BV6" s="164"/>
    </row>
  </sheetData>
  <sheetProtection formatCells="0" formatColumns="0" formatRows="0"/>
  <mergeCells count="53">
    <mergeCell ref="AY1:BV1"/>
    <mergeCell ref="BE2:BV2"/>
    <mergeCell ref="U4:U5"/>
    <mergeCell ref="J4:J5"/>
    <mergeCell ref="K4:K5"/>
    <mergeCell ref="L4:L5"/>
    <mergeCell ref="T4:T5"/>
    <mergeCell ref="N4:N5"/>
    <mergeCell ref="O4:O5"/>
    <mergeCell ref="P4:P5"/>
    <mergeCell ref="Q4:Q5"/>
    <mergeCell ref="R4:R5"/>
    <mergeCell ref="A1:T2"/>
    <mergeCell ref="A4:A5"/>
    <mergeCell ref="B4:B5"/>
    <mergeCell ref="C4:C5"/>
    <mergeCell ref="D4:D5"/>
    <mergeCell ref="E4:E5"/>
    <mergeCell ref="G4:G5"/>
    <mergeCell ref="H4:H5"/>
    <mergeCell ref="I4:I5"/>
    <mergeCell ref="M4:M5"/>
    <mergeCell ref="S4:S5"/>
    <mergeCell ref="U1:AB2"/>
    <mergeCell ref="F4:F5"/>
    <mergeCell ref="BD2:BD3"/>
    <mergeCell ref="G3:H3"/>
    <mergeCell ref="AK3:AL3"/>
    <mergeCell ref="AM3:AN3"/>
    <mergeCell ref="AO3:AP3"/>
    <mergeCell ref="AR3:AS3"/>
    <mergeCell ref="AU2:AW3"/>
    <mergeCell ref="AX2:AX3"/>
    <mergeCell ref="AY2:AZ3"/>
    <mergeCell ref="BA2:BA3"/>
    <mergeCell ref="BB2:BB3"/>
    <mergeCell ref="BC2:BC3"/>
    <mergeCell ref="AV1:AX1"/>
    <mergeCell ref="AC2:AC3"/>
    <mergeCell ref="AD2:AD3"/>
    <mergeCell ref="AE2:AH2"/>
    <mergeCell ref="AI2:AI3"/>
    <mergeCell ref="AJ2:AT2"/>
    <mergeCell ref="AC1:AT1"/>
    <mergeCell ref="AW4:AW5"/>
    <mergeCell ref="AX4:AX5"/>
    <mergeCell ref="V4:V5"/>
    <mergeCell ref="W4:W5"/>
    <mergeCell ref="X4:X5"/>
    <mergeCell ref="Y4:Y5"/>
    <mergeCell ref="Z4:Z5"/>
    <mergeCell ref="AB4:AB5"/>
    <mergeCell ref="AA4:AA5"/>
  </mergeCells>
  <conditionalFormatting sqref="AC4">
    <cfRule type="containsText" dxfId="772" priority="688" operator="containsText" text="BAJA">
      <formula>NOT(ISERROR(SEARCH("BAJA",AC4)))</formula>
    </cfRule>
    <cfRule type="containsText" dxfId="771" priority="689" operator="containsText" text="MEDIA">
      <formula>NOT(ISERROR(SEARCH("MEDIA",AC4)))</formula>
    </cfRule>
    <cfRule type="containsText" dxfId="770" priority="690" operator="containsText" text="ALTA">
      <formula>NOT(ISERROR(SEARCH("ALTA",AC4)))</formula>
    </cfRule>
  </conditionalFormatting>
  <conditionalFormatting sqref="AC6">
    <cfRule type="containsText" dxfId="769" priority="25" operator="containsText" text="BAJA">
      <formula>NOT(ISERROR(SEARCH("BAJA",AC6)))</formula>
    </cfRule>
    <cfRule type="containsText" dxfId="768" priority="26" operator="containsText" text="MEDIA">
      <formula>NOT(ISERROR(SEARCH("MEDIA",AC6)))</formula>
    </cfRule>
    <cfRule type="containsText" dxfId="767" priority="27" operator="containsText" text="ALTA">
      <formula>NOT(ISERROR(SEARCH("ALTA",AC6)))</formula>
    </cfRule>
  </conditionalFormatting>
  <conditionalFormatting sqref="AJ4:AK6">
    <cfRule type="containsText" dxfId="766" priority="183" operator="containsText" text="BAJA">
      <formula>NOT(ISERROR(SEARCH("BAJA",AJ4)))</formula>
    </cfRule>
    <cfRule type="containsText" dxfId="765" priority="184" operator="containsText" text="MEDIA">
      <formula>NOT(ISERROR(SEARCH("MEDIA",AJ4)))</formula>
    </cfRule>
    <cfRule type="containsText" dxfId="764" priority="185" operator="containsText" text="ALTA">
      <formula>NOT(ISERROR(SEARCH("ALTA",AJ4)))</formula>
    </cfRule>
  </conditionalFormatting>
  <conditionalFormatting sqref="AR4:AS4">
    <cfRule type="containsText" dxfId="763" priority="685" operator="containsText" text="BAJA">
      <formula>NOT(ISERROR(SEARCH("BAJA",AR4)))</formula>
    </cfRule>
    <cfRule type="containsText" dxfId="762" priority="686" operator="containsText" text="MEDIA">
      <formula>NOT(ISERROR(SEARCH("MEDIA",AR4)))</formula>
    </cfRule>
    <cfRule type="containsText" dxfId="761" priority="687" operator="containsText" text="ALTA">
      <formula>NOT(ISERROR(SEARCH("ALTA",AR4)))</formula>
    </cfRule>
  </conditionalFormatting>
  <conditionalFormatting sqref="AR6:AS6">
    <cfRule type="containsText" dxfId="760" priority="22" operator="containsText" text="BAJA">
      <formula>NOT(ISERROR(SEARCH("BAJA",AR6)))</formula>
    </cfRule>
    <cfRule type="containsText" dxfId="759" priority="23" operator="containsText" text="MEDIA">
      <formula>NOT(ISERROR(SEARCH("MEDIA",AR6)))</formula>
    </cfRule>
  </conditionalFormatting>
  <conditionalFormatting sqref="AR6:AV6">
    <cfRule type="containsText" dxfId="758" priority="77" operator="containsText" text="ALTA">
      <formula>NOT(ISERROR(SEARCH("ALTA",AR6)))</formula>
    </cfRule>
  </conditionalFormatting>
  <conditionalFormatting sqref="AS5">
    <cfRule type="containsText" dxfId="757" priority="377" operator="containsText" text="BAJA">
      <formula>NOT(ISERROR(SEARCH("BAJA",AS5)))</formula>
    </cfRule>
    <cfRule type="containsText" dxfId="756" priority="378" operator="containsText" text="MEDIA">
      <formula>NOT(ISERROR(SEARCH("MEDIA",AS5)))</formula>
    </cfRule>
    <cfRule type="containsText" dxfId="755" priority="379" operator="containsText" text="ALTA">
      <formula>NOT(ISERROR(SEARCH("ALTA",AS5)))</formula>
    </cfRule>
  </conditionalFormatting>
  <conditionalFormatting sqref="AS6">
    <cfRule type="containsText" dxfId="754" priority="24" operator="containsText" text="ALTA">
      <formula>NOT(ISERROR(SEARCH("ALTA",AS6)))</formula>
    </cfRule>
  </conditionalFormatting>
  <conditionalFormatting sqref="AU4:AV5">
    <cfRule type="containsText" dxfId="753" priority="1160" operator="containsText" text="ALTA">
      <formula>NOT(ISERROR(SEARCH("ALTA",AU4)))</formula>
    </cfRule>
  </conditionalFormatting>
  <conditionalFormatting sqref="AU4:AV6">
    <cfRule type="containsText" dxfId="752" priority="75" operator="containsText" text="BAJA">
      <formula>NOT(ISERROR(SEARCH("BAJA",AU4)))</formula>
    </cfRule>
    <cfRule type="containsText" dxfId="751" priority="76" operator="containsText" text="MEDIA">
      <formula>NOT(ISERROR(SEARCH("MEDIA",AU4)))</formula>
    </cfRule>
  </conditionalFormatting>
  <conditionalFormatting sqref="AV4:AV6">
    <cfRule type="cellIs" dxfId="750" priority="71" operator="greaterThan">
      <formula>75%</formula>
    </cfRule>
    <cfRule type="cellIs" dxfId="749" priority="72" operator="between">
      <formula>51%</formula>
      <formula>75%</formula>
    </cfRule>
    <cfRule type="cellIs" dxfId="748" priority="73" operator="between">
      <formula>26%</formula>
      <formula>50%</formula>
    </cfRule>
    <cfRule type="cellIs" dxfId="747" priority="74" operator="between">
      <formula>0%</formula>
      <formula>25%</formula>
    </cfRule>
  </conditionalFormatting>
  <dataValidations count="5">
    <dataValidation type="list" allowBlank="1" showInputMessage="1" showErrorMessage="1" sqref="A4 AK4:AK6 A6" xr:uid="{00000000-0002-0000-0B00-000000000000}">
      <formula1>"SI,NO"</formula1>
    </dataValidation>
    <dataValidation type="list" allowBlank="1" showInputMessage="1" showErrorMessage="1" sqref="AR4:AR6" xr:uid="{00000000-0002-0000-0B00-000001000000}">
      <formula1>"Asignado,No Asignado"</formula1>
    </dataValidation>
    <dataValidation type="list" allowBlank="1" showInputMessage="1" showErrorMessage="1" sqref="AT4:AT6" xr:uid="{00000000-0002-0000-0B00-000002000000}">
      <formula1>"Adecuado,Inadecuado"</formula1>
    </dataValidation>
    <dataValidation type="list" allowBlank="1" showInputMessage="1" showErrorMessage="1" sqref="AJ4:AJ6" xr:uid="{00000000-0002-0000-0B00-000003000000}">
      <formula1>"Confiable,No confiable"</formula1>
    </dataValidation>
    <dataValidation type="list" allowBlank="1" showInputMessage="1" showErrorMessage="1" sqref="AG4:AG6" xr:uid="{00000000-0002-0000-0B00-000004000000}">
      <formula1>"Manual,Automático"</formula1>
    </dataValidation>
  </dataValidations>
  <hyperlinks>
    <hyperlink ref="BG4" r:id="rId1" xr:uid="{745F4AED-55D0-41C5-AF6D-4D69D249B395}"/>
    <hyperlink ref="BG5" r:id="rId2" xr:uid="{AA2938CC-670C-4825-B1E3-FABE815A0AB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Listas!$K$2:$K$5</xm:f>
          </x14:formula1>
          <xm:sqref>S4 S6</xm:sqref>
        </x14:dataValidation>
        <x14:dataValidation type="list" allowBlank="1" showInputMessage="1" showErrorMessage="1" xr:uid="{00000000-0002-0000-0B00-000006000000}">
          <x14:formula1>
            <xm:f>Listas!$C$2:$C$8</xm:f>
          </x14:formula1>
          <xm:sqref>E4 E6</xm:sqref>
        </x14:dataValidation>
        <x14:dataValidation type="list" allowBlank="1" showInputMessage="1" showErrorMessage="1" xr:uid="{00000000-0002-0000-0B00-000007000000}">
          <x14:formula1>
            <xm:f>Listas!$J$2:$J$6</xm:f>
          </x14:formula1>
          <xm:sqref>AX4 AX6</xm:sqref>
        </x14:dataValidation>
        <x14:dataValidation type="list" allowBlank="1" showInputMessage="1" showErrorMessage="1" xr:uid="{00000000-0002-0000-0B00-000008000000}">
          <x14:formula1>
            <xm:f>Listas!$B$2:$B$7</xm:f>
          </x14:formula1>
          <xm:sqref>D4 D6</xm:sqref>
        </x14:dataValidation>
        <x14:dataValidation type="list" allowBlank="1" showInputMessage="1" showErrorMessage="1" xr:uid="{00000000-0002-0000-0B00-000009000000}">
          <x14:formula1>
            <xm:f>Listas!$Q$2:$Q$8</xm:f>
          </x14:formula1>
          <xm:sqref>J4:J6</xm:sqref>
        </x14:dataValidation>
        <x14:dataValidation type="list" allowBlank="1" showInputMessage="1" showErrorMessage="1" xr:uid="{00000000-0002-0000-0B00-00000A000000}">
          <x14:formula1>
            <xm:f>Listas!$L$2:$L$5</xm:f>
          </x14:formula1>
          <xm:sqref>T4:T6</xm:sqref>
        </x14:dataValidation>
        <x14:dataValidation type="list" allowBlank="1" showInputMessage="1" showErrorMessage="1" xr:uid="{00000000-0002-0000-0B00-00000B000000}">
          <x14:formula1>
            <xm:f>Listas!$G$2:$G$11</xm:f>
          </x14:formula1>
          <xm:sqref>C4:C6</xm:sqref>
        </x14:dataValidation>
        <x14:dataValidation type="list" allowBlank="1" showInputMessage="1" showErrorMessage="1" xr:uid="{00000000-0002-0000-0B00-00000C000000}">
          <x14:formula1>
            <xm:f>Listas!$F$2:$F$4</xm:f>
          </x14:formula1>
          <xm:sqref>AE4:AE6</xm:sqref>
        </x14:dataValidation>
        <x14:dataValidation type="list" allowBlank="1" showInputMessage="1" showErrorMessage="1" xr:uid="{00000000-0002-0000-0B00-00000D000000}">
          <x14:formula1>
            <xm:f>Listas!$H$2:$H$3</xm:f>
          </x14:formula1>
          <xm:sqref>AM4:AM6</xm:sqref>
        </x14:dataValidation>
        <x14:dataValidation type="list" allowBlank="1" showInputMessage="1" showErrorMessage="1" xr:uid="{00000000-0002-0000-0B00-00000E000000}">
          <x14:formula1>
            <xm:f>Listas!$I$2:$I$3</xm:f>
          </x14:formula1>
          <xm:sqref>AO4:AO6</xm:sqref>
        </x14:dataValidation>
        <x14:dataValidation type="list" allowBlank="1" showInputMessage="1" showErrorMessage="1" xr:uid="{00000000-0002-0000-0B00-00000F000000}">
          <x14:formula1>
            <xm:f>Listas!$P$2:$P$7</xm:f>
          </x14:formula1>
          <xm:sqref>Q4:Q6</xm:sqref>
        </x14:dataValidation>
        <x14:dataValidation type="list" allowBlank="1" showInputMessage="1" showErrorMessage="1" xr:uid="{00000000-0002-0000-0B00-000010000000}">
          <x14:formula1>
            <xm:f>Listas!$O$2:$O$7</xm:f>
          </x14:formula1>
          <xm:sqref>O4:O6</xm:sqref>
        </x14:dataValidation>
        <x14:dataValidation type="list" allowBlank="1" showInputMessage="1" showErrorMessage="1" xr:uid="{00000000-0002-0000-0B00-000011000000}">
          <x14:formula1>
            <xm:f>Listas!$N$2:$N$7</xm:f>
          </x14:formula1>
          <xm:sqref>M4:M6</xm:sqref>
        </x14:dataValidation>
        <x14:dataValidation type="list" allowBlank="1" showInputMessage="1" showErrorMessage="1" xr:uid="{00000000-0002-0000-0B00-000012000000}">
          <x14:formula1>
            <xm:f>Listas!$M$2:$M$15</xm:f>
          </x14:formula1>
          <xm:sqref>B4 B6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V22"/>
  <sheetViews>
    <sheetView zoomScale="70" zoomScaleNormal="70" workbookViewId="0">
      <pane ySplit="3" topLeftCell="A22" activePane="bottomLeft" state="frozen"/>
      <selection activeCell="G4" sqref="G4:G13"/>
      <selection pane="bottomLeft" activeCell="H15" sqref="H15:H16"/>
    </sheetView>
  </sheetViews>
  <sheetFormatPr baseColWidth="10" defaultColWidth="11.44140625" defaultRowHeight="15" customHeight="1" x14ac:dyDescent="0.3"/>
  <cols>
    <col min="1" max="1" width="14.109375" style="1" customWidth="1"/>
    <col min="2" max="2" width="16.5546875" style="6" customWidth="1"/>
    <col min="3" max="3" width="17.33203125" style="6" customWidth="1"/>
    <col min="4" max="4" width="15.44140625" style="6" customWidth="1"/>
    <col min="5" max="5" width="19.5546875" style="6" customWidth="1"/>
    <col min="6" max="6" width="44.109375" style="2" hidden="1" customWidth="1"/>
    <col min="7" max="7" width="9.6640625" style="2" customWidth="1"/>
    <col min="8" max="8" width="20" style="2" customWidth="1"/>
    <col min="9" max="9" width="32.44140625" style="2" hidden="1" customWidth="1"/>
    <col min="10" max="10" width="17.33203125" style="2" hidden="1" customWidth="1"/>
    <col min="11" max="11" width="24.109375" style="2" hidden="1" customWidth="1"/>
    <col min="12" max="12" width="17.5546875" style="2" hidden="1" customWidth="1"/>
    <col min="13" max="13" width="17.88671875" style="2" hidden="1" customWidth="1"/>
    <col min="14" max="14" width="3.44140625" style="2" customWidth="1"/>
    <col min="15" max="15" width="21.88671875" style="2" hidden="1" customWidth="1"/>
    <col min="16" max="16" width="3.44140625" style="2" hidden="1" customWidth="1"/>
    <col min="17" max="17" width="24.33203125" style="2" hidden="1" customWidth="1"/>
    <col min="18" max="18" width="3" style="2" hidden="1" customWidth="1"/>
    <col min="19" max="21" width="21.88671875" style="2" hidden="1" customWidth="1"/>
    <col min="22" max="22" width="15" style="2" hidden="1" customWidth="1"/>
    <col min="23" max="23" width="5.6640625" style="21" hidden="1" customWidth="1"/>
    <col min="24" max="24" width="13.6640625" style="2" hidden="1" customWidth="1"/>
    <col min="25" max="25" width="5.6640625" style="21" hidden="1" customWidth="1"/>
    <col min="26" max="26" width="16.88671875" style="2" hidden="1" customWidth="1"/>
    <col min="27" max="27" width="5.44140625" style="2" hidden="1" customWidth="1"/>
    <col min="28" max="28" width="19.5546875" style="2" hidden="1" customWidth="1"/>
    <col min="29" max="29" width="28" style="2" customWidth="1"/>
    <col min="30" max="30" width="86.33203125" style="2" customWidth="1"/>
    <col min="31" max="31" width="10" style="2" hidden="1" customWidth="1"/>
    <col min="32" max="32" width="8.44140625" style="21" hidden="1" customWidth="1"/>
    <col min="33" max="33" width="20.33203125" style="21" hidden="1" customWidth="1"/>
    <col min="34" max="34" width="9" style="21" hidden="1" customWidth="1"/>
    <col min="35" max="35" width="14.109375" style="21" hidden="1" customWidth="1"/>
    <col min="36" max="36" width="16.44140625" style="2" hidden="1" customWidth="1"/>
    <col min="37" max="37" width="6.6640625" style="2" hidden="1" customWidth="1"/>
    <col min="38" max="38" width="18.109375" style="2" customWidth="1"/>
    <col min="39" max="39" width="14.6640625" style="6" hidden="1" customWidth="1"/>
    <col min="40" max="40" width="20.6640625" style="2" hidden="1" customWidth="1"/>
    <col min="41" max="41" width="8.88671875" style="2" hidden="1" customWidth="1"/>
    <col min="42" max="42" width="12.109375" style="2" hidden="1" customWidth="1"/>
    <col min="43" max="43" width="14.88671875" style="2" hidden="1" customWidth="1"/>
    <col min="44" max="44" width="9.109375" style="2" hidden="1" customWidth="1"/>
    <col min="45" max="45" width="33.6640625" style="2" hidden="1" customWidth="1"/>
    <col min="46" max="47" width="13.6640625" style="2" hidden="1" customWidth="1"/>
    <col min="48" max="48" width="4" style="24" hidden="1" customWidth="1"/>
    <col min="49" max="49" width="7.33203125" style="2" hidden="1" customWidth="1"/>
    <col min="50" max="50" width="6.6640625" style="2" hidden="1" customWidth="1"/>
    <col min="51" max="51" width="6.6640625" style="5" customWidth="1"/>
    <col min="52" max="52" width="15.44140625" style="5" customWidth="1"/>
    <col min="53" max="53" width="17" style="4" hidden="1" customWidth="1"/>
    <col min="54" max="54" width="11.5546875" style="3" hidden="1" customWidth="1"/>
    <col min="55" max="55" width="3" style="3" hidden="1" customWidth="1"/>
    <col min="56" max="56" width="2.6640625" style="2" hidden="1" customWidth="1"/>
    <col min="57" max="57" width="4" style="1" hidden="1" customWidth="1"/>
    <col min="58" max="58" width="45.5546875" style="72" customWidth="1"/>
    <col min="59" max="59" width="35.5546875" style="1" customWidth="1"/>
    <col min="60" max="60" width="14.88671875" style="1" customWidth="1"/>
    <col min="61" max="61" width="51.109375" style="1" customWidth="1"/>
    <col min="62" max="62" width="26.5546875" style="1" customWidth="1"/>
    <col min="63" max="63" width="14.88671875" style="1" customWidth="1"/>
    <col min="64" max="64" width="36.109375" style="1" customWidth="1"/>
    <col min="65" max="65" width="25.5546875" style="1" customWidth="1"/>
    <col min="66" max="66" width="11.5546875" style="1"/>
    <col min="67" max="67" width="33.109375" style="1" customWidth="1"/>
    <col min="68" max="68" width="25.6640625" style="1" customWidth="1"/>
    <col min="69" max="69" width="11.5546875" style="1"/>
    <col min="70" max="70" width="27.109375" style="1" customWidth="1"/>
    <col min="71" max="71" width="26.109375" style="1" customWidth="1"/>
    <col min="72" max="72" width="11.5546875" style="1"/>
    <col min="73" max="73" width="28.6640625" style="1" customWidth="1"/>
    <col min="74" max="74" width="24.6640625" style="1" customWidth="1"/>
    <col min="75" max="253" width="11.554687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554687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554687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554687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554687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554687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554687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554687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554687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554687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554687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554687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554687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554687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554687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554687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554687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554687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554687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554687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554687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554687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554687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554687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554687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554687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554687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554687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554687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554687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554687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554687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554687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554687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554687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554687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554687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554687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554687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554687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554687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554687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554687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554687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554687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554687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554687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554687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554687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554687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554687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554687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554687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554687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554687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554687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554687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554687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554687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554687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554687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554687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554687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5546875" style="1"/>
    <col min="16384" max="16384" width="11.5546875" style="1" customWidth="1"/>
  </cols>
  <sheetData>
    <row r="1" spans="1:74" ht="18.7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7.25"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39"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t="s">
        <v>190</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112.5" customHeight="1" x14ac:dyDescent="0.3">
      <c r="A4" s="702" t="s">
        <v>191</v>
      </c>
      <c r="B4" s="701" t="s">
        <v>99</v>
      </c>
      <c r="C4" s="701" t="s">
        <v>89</v>
      </c>
      <c r="D4" s="701" t="s">
        <v>76</v>
      </c>
      <c r="E4" s="701" t="s">
        <v>34</v>
      </c>
      <c r="F4" s="735" t="s">
        <v>1257</v>
      </c>
      <c r="G4" s="944" t="s">
        <v>1258</v>
      </c>
      <c r="H4" s="944" t="s">
        <v>1259</v>
      </c>
      <c r="I4" s="956" t="s">
        <v>1260</v>
      </c>
      <c r="J4" s="953" t="s">
        <v>92</v>
      </c>
      <c r="K4" s="953">
        <v>1</v>
      </c>
      <c r="L4" s="954">
        <f>IF(J4="Diaria",+(K4/360),IF(J4="Mensual",+(K4/12),IF(J4="Bimestral",+(K4/6),IF(J4="Trimestral",+(K4/4),IF(J4="Semestral",+(K4/2),IF(J4="Anual",+(K4/1),""))))))</f>
        <v>0.5</v>
      </c>
      <c r="M4" s="953" t="s">
        <v>70</v>
      </c>
      <c r="N4" s="95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953" t="s">
        <v>70</v>
      </c>
      <c r="P4" s="95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953" t="s">
        <v>31</v>
      </c>
      <c r="R4" s="95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947" t="s">
        <v>57</v>
      </c>
      <c r="T4" s="947" t="s">
        <v>58</v>
      </c>
      <c r="U4" s="947">
        <f>+MAX(N4,P4,R4)</f>
        <v>0.2</v>
      </c>
      <c r="V4" s="955" t="str">
        <f>IF(L4&lt;=20%,"Muy baja",IF(L4&lt;=40%,"Baja",IF(L4&lt;=60%,"Media",IF(L4&lt;=80%,"Alta",IF(L4&lt;=100%,"Muy alta",IF(L4&gt;=100%,"Muy alta",""))))))</f>
        <v>Media</v>
      </c>
      <c r="W4" s="946">
        <f>+IFERROR(VLOOKUP(V4,Fórmula!$F$1:$G$6,2,FALSE),"")</f>
        <v>0.6</v>
      </c>
      <c r="X4" s="955" t="str">
        <f>IF(U4=20%,"Leve",IF(U4=40%,"Menor",IF(U4=60%,"Moderado",IF(U4=80%,"Mayor",IF(U4=100%,"Catastrófico","")))))</f>
        <v>Leve</v>
      </c>
      <c r="Y4" s="946">
        <f>+IFERROR(VLOOKUP(X4,Fórmula!$H$1:$I$6,2,FALSE),"")</f>
        <v>0.2</v>
      </c>
      <c r="Z4" s="947" t="str">
        <f>+IFERROR(VLOOKUP(V4&amp;X4,Fórmula!$C$2:$D$26,2,FALSE),"")</f>
        <v>Moderado</v>
      </c>
      <c r="AA4" s="946">
        <f>IF(Z4="Bajo",25%,IF(Z4="Moderado",50%,IF(Z4="Alto",75%,IF(Z4="Extremo",100%,""))))</f>
        <v>0.5</v>
      </c>
      <c r="AB4" s="946"/>
      <c r="AC4" s="242" t="s">
        <v>1261</v>
      </c>
      <c r="AD4" s="112" t="s">
        <v>1262</v>
      </c>
      <c r="AE4" s="112" t="s">
        <v>54</v>
      </c>
      <c r="AF4" s="113">
        <f t="shared" ref="AF4:AF17" si="0">IF(AE4="Preventivo",25%,IF(AE4="Detectivo",15%,IF(AE4="Correctivo",10%,"")))</f>
        <v>0.25</v>
      </c>
      <c r="AG4" s="108" t="s">
        <v>199</v>
      </c>
      <c r="AH4" s="113">
        <f t="shared" ref="AH4:AH10" si="1">IF(AG4="Manual",15%,IF(AG4="Automático",25%,""))</f>
        <v>0.15</v>
      </c>
      <c r="AI4" s="113">
        <f t="shared" ref="AI4:AI17" si="2">+AH4+AF4</f>
        <v>0.4</v>
      </c>
      <c r="AJ4" s="108" t="s">
        <v>200</v>
      </c>
      <c r="AK4" s="567" t="s">
        <v>191</v>
      </c>
      <c r="AL4" s="112" t="s">
        <v>1263</v>
      </c>
      <c r="AM4" s="567" t="s">
        <v>39</v>
      </c>
      <c r="AN4" s="108"/>
      <c r="AO4" s="108" t="s">
        <v>24</v>
      </c>
      <c r="AP4" s="108" t="s">
        <v>96</v>
      </c>
      <c r="AQ4" s="108" t="s">
        <v>1264</v>
      </c>
      <c r="AR4" s="108" t="s">
        <v>206</v>
      </c>
      <c r="AS4" s="108" t="s">
        <v>1265</v>
      </c>
      <c r="AT4" s="108" t="s">
        <v>208</v>
      </c>
      <c r="AU4" s="108">
        <f>+AI4*AA4</f>
        <v>0.2</v>
      </c>
      <c r="AV4" s="115">
        <f>+AA4-AU4</f>
        <v>0.3</v>
      </c>
      <c r="AW4" s="947" t="str">
        <f>+IF(C4="Corrupción","Moderado",IF(AV6&lt;=25%,"Bajo",IF(AV6&lt;=50%,"Moderado",IF(AV6&lt;=75%,"Alto",IF(AV6&gt;75%,"Extremo","")))))</f>
        <v>Bajo</v>
      </c>
      <c r="AX4" s="948" t="s">
        <v>56</v>
      </c>
      <c r="AY4" s="945">
        <v>1</v>
      </c>
      <c r="AZ4" s="944" t="s">
        <v>1266</v>
      </c>
      <c r="BA4" s="944" t="s">
        <v>1267</v>
      </c>
      <c r="BB4" s="943">
        <v>44927</v>
      </c>
      <c r="BC4" s="943">
        <v>45291</v>
      </c>
      <c r="BD4" s="944" t="s">
        <v>1041</v>
      </c>
      <c r="BE4" s="119">
        <v>44985</v>
      </c>
      <c r="BF4" s="663" t="s">
        <v>1268</v>
      </c>
      <c r="BG4" s="661" t="s">
        <v>287</v>
      </c>
      <c r="BH4" s="121">
        <v>45046</v>
      </c>
      <c r="BI4" s="120"/>
      <c r="BJ4" s="120"/>
      <c r="BK4" s="121">
        <v>45107</v>
      </c>
      <c r="BL4" s="243"/>
      <c r="BM4" s="243"/>
      <c r="BN4" s="121">
        <v>45169</v>
      </c>
      <c r="BO4" s="243"/>
      <c r="BP4" s="244"/>
      <c r="BQ4" s="34">
        <v>45230</v>
      </c>
      <c r="BR4" s="243"/>
      <c r="BS4" s="244"/>
      <c r="BT4" s="34">
        <v>45291</v>
      </c>
      <c r="BU4" s="102"/>
      <c r="BV4" s="162"/>
    </row>
    <row r="5" spans="1:74" ht="138" x14ac:dyDescent="0.3">
      <c r="A5" s="702"/>
      <c r="B5" s="701"/>
      <c r="C5" s="701"/>
      <c r="D5" s="701"/>
      <c r="E5" s="701"/>
      <c r="F5" s="735"/>
      <c r="G5" s="944"/>
      <c r="H5" s="944"/>
      <c r="I5" s="956"/>
      <c r="J5" s="953"/>
      <c r="K5" s="953"/>
      <c r="L5" s="954"/>
      <c r="M5" s="953"/>
      <c r="N5" s="953"/>
      <c r="O5" s="953"/>
      <c r="P5" s="953"/>
      <c r="Q5" s="953"/>
      <c r="R5" s="953"/>
      <c r="S5" s="947"/>
      <c r="T5" s="947"/>
      <c r="U5" s="947"/>
      <c r="V5" s="955"/>
      <c r="W5" s="946"/>
      <c r="X5" s="955"/>
      <c r="Y5" s="946"/>
      <c r="Z5" s="947"/>
      <c r="AA5" s="946"/>
      <c r="AB5" s="946"/>
      <c r="AC5" s="242" t="s">
        <v>1269</v>
      </c>
      <c r="AD5" s="112" t="s">
        <v>1270</v>
      </c>
      <c r="AE5" s="112" t="s">
        <v>37</v>
      </c>
      <c r="AF5" s="113">
        <f t="shared" si="0"/>
        <v>0.15</v>
      </c>
      <c r="AG5" s="108" t="s">
        <v>199</v>
      </c>
      <c r="AH5" s="113">
        <f t="shared" si="1"/>
        <v>0.15</v>
      </c>
      <c r="AI5" s="113">
        <f t="shared" si="2"/>
        <v>0.3</v>
      </c>
      <c r="AJ5" s="108" t="s">
        <v>200</v>
      </c>
      <c r="AK5" s="567" t="s">
        <v>201</v>
      </c>
      <c r="AL5" s="112" t="s">
        <v>1271</v>
      </c>
      <c r="AM5" s="567" t="s">
        <v>39</v>
      </c>
      <c r="AN5" s="108"/>
      <c r="AO5" s="108" t="s">
        <v>40</v>
      </c>
      <c r="AP5" s="108" t="s">
        <v>1272</v>
      </c>
      <c r="AQ5" s="108" t="s">
        <v>1273</v>
      </c>
      <c r="AR5" s="108" t="s">
        <v>206</v>
      </c>
      <c r="AS5" s="108" t="s">
        <v>1265</v>
      </c>
      <c r="AT5" s="108" t="s">
        <v>208</v>
      </c>
      <c r="AU5" s="108">
        <f>+AV4*AI5</f>
        <v>0.09</v>
      </c>
      <c r="AV5" s="115">
        <f>+AV4-AU5</f>
        <v>0.21</v>
      </c>
      <c r="AW5" s="947"/>
      <c r="AX5" s="948"/>
      <c r="AY5" s="945"/>
      <c r="AZ5" s="944"/>
      <c r="BA5" s="944"/>
      <c r="BB5" s="943"/>
      <c r="BC5" s="943"/>
      <c r="BD5" s="944"/>
      <c r="BE5" s="119">
        <v>44985</v>
      </c>
      <c r="BF5" s="664" t="s">
        <v>1274</v>
      </c>
      <c r="BG5" s="662" t="s">
        <v>287</v>
      </c>
      <c r="BH5" s="121">
        <v>45046</v>
      </c>
      <c r="BI5" s="120"/>
      <c r="BJ5" s="120"/>
      <c r="BK5" s="121">
        <v>45107</v>
      </c>
      <c r="BL5" s="243"/>
      <c r="BM5" s="244"/>
      <c r="BN5" s="121">
        <v>45169</v>
      </c>
      <c r="BO5" s="243"/>
      <c r="BP5" s="244"/>
      <c r="BQ5" s="34">
        <v>45230</v>
      </c>
      <c r="BR5" s="243"/>
      <c r="BS5" s="244"/>
      <c r="BT5" s="34">
        <v>45291</v>
      </c>
      <c r="BU5" s="102"/>
      <c r="BV5" s="162"/>
    </row>
    <row r="6" spans="1:74" ht="137.25" customHeight="1" x14ac:dyDescent="0.3">
      <c r="A6" s="702"/>
      <c r="B6" s="701"/>
      <c r="C6" s="701"/>
      <c r="D6" s="701"/>
      <c r="E6" s="701"/>
      <c r="F6" s="735"/>
      <c r="G6" s="944"/>
      <c r="H6" s="944"/>
      <c r="I6" s="956"/>
      <c r="J6" s="953"/>
      <c r="K6" s="953"/>
      <c r="L6" s="954"/>
      <c r="M6" s="953"/>
      <c r="N6" s="953"/>
      <c r="O6" s="953"/>
      <c r="P6" s="953"/>
      <c r="Q6" s="953"/>
      <c r="R6" s="953"/>
      <c r="S6" s="947"/>
      <c r="T6" s="947"/>
      <c r="U6" s="947"/>
      <c r="V6" s="955"/>
      <c r="W6" s="946"/>
      <c r="X6" s="955"/>
      <c r="Y6" s="946"/>
      <c r="Z6" s="947"/>
      <c r="AA6" s="946"/>
      <c r="AB6" s="946"/>
      <c r="AC6" s="112" t="s">
        <v>1275</v>
      </c>
      <c r="AD6" s="112" t="s">
        <v>1276</v>
      </c>
      <c r="AE6" s="112" t="s">
        <v>37</v>
      </c>
      <c r="AF6" s="113">
        <f t="shared" si="0"/>
        <v>0.15</v>
      </c>
      <c r="AG6" s="108" t="s">
        <v>199</v>
      </c>
      <c r="AH6" s="113">
        <f t="shared" si="1"/>
        <v>0.15</v>
      </c>
      <c r="AI6" s="113">
        <f t="shared" si="2"/>
        <v>0.3</v>
      </c>
      <c r="AJ6" s="108" t="s">
        <v>200</v>
      </c>
      <c r="AK6" s="567" t="s">
        <v>201</v>
      </c>
      <c r="AL6" s="112" t="s">
        <v>1277</v>
      </c>
      <c r="AM6" s="567" t="s">
        <v>39</v>
      </c>
      <c r="AN6" s="108"/>
      <c r="AO6" s="108" t="s">
        <v>24</v>
      </c>
      <c r="AP6" s="108" t="s">
        <v>648</v>
      </c>
      <c r="AQ6" s="108" t="s">
        <v>1278</v>
      </c>
      <c r="AR6" s="108" t="s">
        <v>206</v>
      </c>
      <c r="AS6" s="108" t="s">
        <v>1265</v>
      </c>
      <c r="AT6" s="108" t="s">
        <v>208</v>
      </c>
      <c r="AU6" s="108">
        <f>+AV5*AI6</f>
        <v>6.3E-2</v>
      </c>
      <c r="AV6" s="115">
        <f>+AV5-AU6</f>
        <v>0.14699999999999999</v>
      </c>
      <c r="AW6" s="947"/>
      <c r="AX6" s="948"/>
      <c r="AY6" s="245">
        <v>2</v>
      </c>
      <c r="AZ6" s="246" t="s">
        <v>1279</v>
      </c>
      <c r="BA6" s="570" t="s">
        <v>1267</v>
      </c>
      <c r="BB6" s="247">
        <v>44927</v>
      </c>
      <c r="BC6" s="247">
        <v>45290</v>
      </c>
      <c r="BD6" s="571" t="s">
        <v>1280</v>
      </c>
      <c r="BE6" s="119">
        <v>44985</v>
      </c>
      <c r="BF6" s="664" t="s">
        <v>1281</v>
      </c>
      <c r="BG6" s="662" t="s">
        <v>1282</v>
      </c>
      <c r="BH6" s="121">
        <v>45046</v>
      </c>
      <c r="BI6" s="120"/>
      <c r="BJ6" s="248"/>
      <c r="BK6" s="121">
        <v>45107</v>
      </c>
      <c r="BL6" s="120"/>
      <c r="BM6" s="248"/>
      <c r="BN6" s="121">
        <v>45169</v>
      </c>
      <c r="BO6" s="249"/>
      <c r="BP6" s="120"/>
      <c r="BQ6" s="34">
        <v>45230</v>
      </c>
      <c r="BR6" s="249"/>
      <c r="BS6" s="120"/>
      <c r="BT6" s="34">
        <v>45291</v>
      </c>
      <c r="BU6" s="88"/>
      <c r="BV6" s="162"/>
    </row>
    <row r="7" spans="1:74" ht="144" customHeight="1" x14ac:dyDescent="0.3">
      <c r="A7" s="961" t="s">
        <v>201</v>
      </c>
      <c r="B7" s="852" t="s">
        <v>99</v>
      </c>
      <c r="C7" s="852" t="s">
        <v>89</v>
      </c>
      <c r="D7" s="852" t="s">
        <v>76</v>
      </c>
      <c r="E7" s="852" t="s">
        <v>88</v>
      </c>
      <c r="F7" s="940" t="s">
        <v>1283</v>
      </c>
      <c r="G7" s="940" t="s">
        <v>1284</v>
      </c>
      <c r="H7" s="940" t="s">
        <v>1285</v>
      </c>
      <c r="I7" s="940" t="s">
        <v>1286</v>
      </c>
      <c r="J7" s="852" t="s">
        <v>92</v>
      </c>
      <c r="K7" s="852">
        <v>1</v>
      </c>
      <c r="L7" s="965">
        <f>IF(J7="Diaria",+(K7/360),IF(J7="Mensual",+(K7/12),IF(J7="Bimestral",+(K7/6),IF(J7="Trimestral",+(K7/4),IF(J7="Semestral",+(K7/2),IF(J7="Anual",+(K7/1),""))))))</f>
        <v>0.5</v>
      </c>
      <c r="M7" s="852" t="s">
        <v>60</v>
      </c>
      <c r="N7" s="70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852" t="s">
        <v>46</v>
      </c>
      <c r="P7" s="70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852" t="s">
        <v>70</v>
      </c>
      <c r="R7" s="70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872" t="s">
        <v>57</v>
      </c>
      <c r="T7" s="872" t="s">
        <v>58</v>
      </c>
      <c r="U7" s="729">
        <f>+MAX(N7,P7,R7)</f>
        <v>0.6</v>
      </c>
      <c r="V7" s="969" t="str">
        <f>IF(L7&lt;=20%,"Muy baja",IF(L7&lt;=40%,"Baja",IF(L7&lt;=60%,"Media",IF(L7&lt;=80%,"Alta",IF(L7&lt;=100%,"Muy alta",IF(L7&gt;=100%,"Muy alta",""))))))</f>
        <v>Media</v>
      </c>
      <c r="W7" s="738">
        <f>+IFERROR(VLOOKUP(V7,Fórmula!$F$1:$G$6,2,FALSE),"")</f>
        <v>0.6</v>
      </c>
      <c r="X7" s="969" t="str">
        <f>IF(U7=20%,"Leve",IF(U7=40%,"Menor",IF(U7=60%,"Moderado",IF(U7=80%,"Mayor",IF(U7=100%,"Catastrófico","")))))</f>
        <v>Moderado</v>
      </c>
      <c r="Y7" s="738">
        <f>+IFERROR(VLOOKUP(X7,Fórmula!$H$1:$I$6,2,FALSE),"")</f>
        <v>0.6</v>
      </c>
      <c r="Z7" s="972" t="str">
        <f>+IFERROR(VLOOKUP(V7&amp;X7,Fórmula!$C$2:$D$26,2,FALSE),"")</f>
        <v>Moderado</v>
      </c>
      <c r="AA7" s="726">
        <f>IF(Z7="Bajo",25%,IF(Z7="Moderado",50%,IF(Z7="Alto",75%,IF(Z7="Extremo",100%,""))))</f>
        <v>0.5</v>
      </c>
      <c r="AB7" s="870"/>
      <c r="AC7" s="526" t="s">
        <v>1287</v>
      </c>
      <c r="AD7" s="49" t="s">
        <v>1288</v>
      </c>
      <c r="AE7" s="49" t="s">
        <v>54</v>
      </c>
      <c r="AF7" s="31">
        <f t="shared" si="0"/>
        <v>0.25</v>
      </c>
      <c r="AG7" s="496" t="s">
        <v>199</v>
      </c>
      <c r="AH7" s="31">
        <f t="shared" si="1"/>
        <v>0.15</v>
      </c>
      <c r="AI7" s="31">
        <f t="shared" si="2"/>
        <v>0.4</v>
      </c>
      <c r="AJ7" s="496" t="s">
        <v>200</v>
      </c>
      <c r="AK7" s="483" t="s">
        <v>201</v>
      </c>
      <c r="AL7" s="49" t="s">
        <v>1289</v>
      </c>
      <c r="AM7" s="483" t="s">
        <v>23</v>
      </c>
      <c r="AN7" s="496" t="s">
        <v>1290</v>
      </c>
      <c r="AO7" s="496" t="s">
        <v>24</v>
      </c>
      <c r="AP7" s="496" t="s">
        <v>96</v>
      </c>
      <c r="AQ7" s="496" t="s">
        <v>1291</v>
      </c>
      <c r="AR7" s="496" t="s">
        <v>206</v>
      </c>
      <c r="AS7" s="496" t="s">
        <v>1265</v>
      </c>
      <c r="AT7" s="496" t="s">
        <v>208</v>
      </c>
      <c r="AU7" s="496">
        <f>+AI7*AA7</f>
        <v>0.2</v>
      </c>
      <c r="AV7" s="32">
        <f>+AA7-AU7</f>
        <v>0.3</v>
      </c>
      <c r="AW7" s="958" t="str">
        <f>+IF(C7="Corrupción","Moderado",IF(AV11&lt;=25%,"Bajo",IF(AV11&lt;=50%,"Moderado",IF(AV11&lt;=75%,"Alto",IF(AV11&gt;75%,"Extremo","")))))</f>
        <v>Bajo</v>
      </c>
      <c r="AX7" s="949" t="s">
        <v>56</v>
      </c>
      <c r="AY7" s="161">
        <v>1</v>
      </c>
      <c r="AZ7" s="99" t="s">
        <v>1292</v>
      </c>
      <c r="BA7" s="485" t="s">
        <v>1265</v>
      </c>
      <c r="BB7" s="486">
        <v>44927</v>
      </c>
      <c r="BC7" s="486">
        <v>45290</v>
      </c>
      <c r="BD7" s="48" t="s">
        <v>1293</v>
      </c>
      <c r="BE7" s="86">
        <v>44985</v>
      </c>
      <c r="BF7" s="223" t="s">
        <v>1294</v>
      </c>
      <c r="BG7" s="667" t="s">
        <v>1295</v>
      </c>
      <c r="BH7" s="34">
        <v>45046</v>
      </c>
      <c r="BI7" s="87"/>
      <c r="BJ7" s="87"/>
      <c r="BK7" s="34">
        <v>45107</v>
      </c>
      <c r="BL7" s="87"/>
      <c r="BM7" s="87"/>
      <c r="BN7" s="34">
        <v>45169</v>
      </c>
      <c r="BO7" s="578"/>
      <c r="BP7" s="87"/>
      <c r="BQ7" s="34">
        <v>45230</v>
      </c>
      <c r="BR7" s="578"/>
      <c r="BS7" s="87"/>
      <c r="BT7" s="34">
        <v>45291</v>
      </c>
      <c r="BU7" s="87"/>
      <c r="BV7" s="162"/>
    </row>
    <row r="8" spans="1:74" ht="106.5" customHeight="1" x14ac:dyDescent="0.3">
      <c r="A8" s="962"/>
      <c r="B8" s="964"/>
      <c r="C8" s="964"/>
      <c r="D8" s="964"/>
      <c r="E8" s="964"/>
      <c r="F8" s="941"/>
      <c r="G8" s="941"/>
      <c r="H8" s="941"/>
      <c r="I8" s="941"/>
      <c r="J8" s="964"/>
      <c r="K8" s="964"/>
      <c r="L8" s="966"/>
      <c r="M8" s="964"/>
      <c r="N8" s="701"/>
      <c r="O8" s="964"/>
      <c r="P8" s="701"/>
      <c r="Q8" s="964"/>
      <c r="R8" s="701"/>
      <c r="S8" s="968"/>
      <c r="T8" s="968"/>
      <c r="U8" s="729"/>
      <c r="V8" s="970"/>
      <c r="W8" s="738"/>
      <c r="X8" s="970"/>
      <c r="Y8" s="738"/>
      <c r="Z8" s="973"/>
      <c r="AA8" s="726"/>
      <c r="AB8" s="975"/>
      <c r="AC8" s="526" t="s">
        <v>1296</v>
      </c>
      <c r="AD8" s="49" t="s">
        <v>1297</v>
      </c>
      <c r="AE8" s="49" t="s">
        <v>54</v>
      </c>
      <c r="AF8" s="31">
        <f t="shared" si="0"/>
        <v>0.25</v>
      </c>
      <c r="AG8" s="496" t="s">
        <v>199</v>
      </c>
      <c r="AH8" s="31">
        <f t="shared" si="1"/>
        <v>0.15</v>
      </c>
      <c r="AI8" s="31">
        <f t="shared" si="2"/>
        <v>0.4</v>
      </c>
      <c r="AJ8" s="496" t="s">
        <v>200</v>
      </c>
      <c r="AK8" s="483" t="s">
        <v>191</v>
      </c>
      <c r="AL8" s="49"/>
      <c r="AM8" s="483" t="s">
        <v>23</v>
      </c>
      <c r="AN8" s="496" t="s">
        <v>1298</v>
      </c>
      <c r="AO8" s="496" t="s">
        <v>24</v>
      </c>
      <c r="AP8" s="496" t="s">
        <v>1299</v>
      </c>
      <c r="AQ8" s="496" t="s">
        <v>1300</v>
      </c>
      <c r="AR8" s="496" t="s">
        <v>206</v>
      </c>
      <c r="AS8" s="496" t="s">
        <v>1265</v>
      </c>
      <c r="AT8" s="496" t="s">
        <v>208</v>
      </c>
      <c r="AU8" s="496">
        <f>+AV7*AI8</f>
        <v>0.12</v>
      </c>
      <c r="AV8" s="32">
        <f>+AV7-AU8</f>
        <v>0.18</v>
      </c>
      <c r="AW8" s="883"/>
      <c r="AX8" s="950"/>
      <c r="AY8" s="167">
        <v>2</v>
      </c>
      <c r="AZ8" s="246" t="s">
        <v>1301</v>
      </c>
      <c r="BA8" s="570" t="s">
        <v>1302</v>
      </c>
      <c r="BB8" s="247">
        <v>44927</v>
      </c>
      <c r="BC8" s="247">
        <v>45290</v>
      </c>
      <c r="BD8" s="295" t="s">
        <v>1303</v>
      </c>
      <c r="BE8" s="119">
        <v>44985</v>
      </c>
      <c r="BF8" s="665" t="s">
        <v>1304</v>
      </c>
      <c r="BG8" s="666" t="s">
        <v>1305</v>
      </c>
      <c r="BH8" s="121">
        <v>45046</v>
      </c>
      <c r="BI8" s="120"/>
      <c r="BJ8" s="296"/>
      <c r="BK8" s="121">
        <v>45107</v>
      </c>
      <c r="BL8" s="248"/>
      <c r="BM8" s="297"/>
      <c r="BN8" s="121">
        <v>45169</v>
      </c>
      <c r="BO8" s="248"/>
      <c r="BP8" s="298"/>
      <c r="BQ8" s="121">
        <v>45230</v>
      </c>
      <c r="BR8" s="248"/>
      <c r="BS8" s="296"/>
      <c r="BT8" s="34">
        <v>45291</v>
      </c>
      <c r="BU8" s="94"/>
      <c r="BV8" s="162"/>
    </row>
    <row r="9" spans="1:74" ht="114.75" customHeight="1" x14ac:dyDescent="0.3">
      <c r="A9" s="962"/>
      <c r="B9" s="964"/>
      <c r="C9" s="964"/>
      <c r="D9" s="964"/>
      <c r="E9" s="964"/>
      <c r="F9" s="941"/>
      <c r="G9" s="941"/>
      <c r="H9" s="941"/>
      <c r="I9" s="941"/>
      <c r="J9" s="964"/>
      <c r="K9" s="964"/>
      <c r="L9" s="966"/>
      <c r="M9" s="964"/>
      <c r="N9" s="701"/>
      <c r="O9" s="964"/>
      <c r="P9" s="701"/>
      <c r="Q9" s="964"/>
      <c r="R9" s="701"/>
      <c r="S9" s="968"/>
      <c r="T9" s="968"/>
      <c r="U9" s="729"/>
      <c r="V9" s="970"/>
      <c r="W9" s="738"/>
      <c r="X9" s="970"/>
      <c r="Y9" s="738"/>
      <c r="Z9" s="973"/>
      <c r="AA9" s="726"/>
      <c r="AB9" s="975"/>
      <c r="AC9" s="49" t="s">
        <v>1306</v>
      </c>
      <c r="AD9" s="49" t="s">
        <v>1307</v>
      </c>
      <c r="AE9" s="49" t="s">
        <v>37</v>
      </c>
      <c r="AF9" s="31">
        <f t="shared" si="0"/>
        <v>0.15</v>
      </c>
      <c r="AG9" s="496" t="s">
        <v>199</v>
      </c>
      <c r="AH9" s="31">
        <f t="shared" si="1"/>
        <v>0.15</v>
      </c>
      <c r="AI9" s="31">
        <f t="shared" si="2"/>
        <v>0.3</v>
      </c>
      <c r="AJ9" s="496" t="s">
        <v>200</v>
      </c>
      <c r="AK9" s="483" t="s">
        <v>201</v>
      </c>
      <c r="AL9" s="49" t="s">
        <v>1308</v>
      </c>
      <c r="AM9" s="483" t="s">
        <v>23</v>
      </c>
      <c r="AN9" s="496" t="s">
        <v>1309</v>
      </c>
      <c r="AO9" s="496" t="s">
        <v>24</v>
      </c>
      <c r="AP9" s="496" t="s">
        <v>648</v>
      </c>
      <c r="AQ9" s="496" t="s">
        <v>1310</v>
      </c>
      <c r="AR9" s="496" t="s">
        <v>206</v>
      </c>
      <c r="AS9" s="496" t="s">
        <v>1265</v>
      </c>
      <c r="AT9" s="496" t="s">
        <v>208</v>
      </c>
      <c r="AU9" s="496">
        <f>+AV8*AI9</f>
        <v>5.3999999999999999E-2</v>
      </c>
      <c r="AV9" s="32">
        <f>+AV8-AU9</f>
        <v>0.126</v>
      </c>
      <c r="AW9" s="883"/>
      <c r="AX9" s="950"/>
      <c r="AY9" s="167">
        <v>3</v>
      </c>
      <c r="AZ9" s="47" t="s">
        <v>1311</v>
      </c>
      <c r="BA9" s="485"/>
      <c r="BB9" s="486"/>
      <c r="BC9" s="486"/>
      <c r="BD9" s="48"/>
      <c r="BE9" s="86">
        <v>44985</v>
      </c>
      <c r="BF9" s="665" t="s">
        <v>1312</v>
      </c>
      <c r="BG9" s="126" t="s">
        <v>1305</v>
      </c>
      <c r="BH9" s="34">
        <v>45046</v>
      </c>
      <c r="BI9" s="87"/>
      <c r="BJ9" s="87"/>
      <c r="BK9" s="233">
        <v>45107</v>
      </c>
      <c r="BL9" s="196"/>
      <c r="BM9" s="4"/>
      <c r="BN9" s="34">
        <v>45169</v>
      </c>
      <c r="BO9" s="241"/>
      <c r="BP9" s="208"/>
      <c r="BQ9" s="34">
        <v>45230</v>
      </c>
      <c r="BR9" s="241"/>
      <c r="BS9" s="208"/>
      <c r="BT9" s="34">
        <v>45291</v>
      </c>
      <c r="BU9" s="34"/>
      <c r="BV9" s="162"/>
    </row>
    <row r="10" spans="1:74" ht="216" customHeight="1" x14ac:dyDescent="0.3">
      <c r="A10" s="962"/>
      <c r="B10" s="964"/>
      <c r="C10" s="964"/>
      <c r="D10" s="964"/>
      <c r="E10" s="964"/>
      <c r="F10" s="941"/>
      <c r="G10" s="941"/>
      <c r="H10" s="941"/>
      <c r="I10" s="941"/>
      <c r="J10" s="964"/>
      <c r="K10" s="964"/>
      <c r="L10" s="966"/>
      <c r="M10" s="964"/>
      <c r="N10" s="701"/>
      <c r="O10" s="964"/>
      <c r="P10" s="701"/>
      <c r="Q10" s="964"/>
      <c r="R10" s="701"/>
      <c r="S10" s="968"/>
      <c r="T10" s="968"/>
      <c r="U10" s="729"/>
      <c r="V10" s="970"/>
      <c r="W10" s="738"/>
      <c r="X10" s="970"/>
      <c r="Y10" s="738"/>
      <c r="Z10" s="973"/>
      <c r="AA10" s="726"/>
      <c r="AB10" s="975"/>
      <c r="AC10" s="112" t="s">
        <v>1313</v>
      </c>
      <c r="AD10" s="112" t="s">
        <v>1314</v>
      </c>
      <c r="AE10" s="112" t="s">
        <v>37</v>
      </c>
      <c r="AF10" s="113">
        <f t="shared" si="0"/>
        <v>0.15</v>
      </c>
      <c r="AG10" s="108" t="s">
        <v>199</v>
      </c>
      <c r="AH10" s="113">
        <f t="shared" si="1"/>
        <v>0.15</v>
      </c>
      <c r="AI10" s="113">
        <f t="shared" si="2"/>
        <v>0.3</v>
      </c>
      <c r="AJ10" s="108" t="s">
        <v>200</v>
      </c>
      <c r="AK10" s="567" t="s">
        <v>191</v>
      </c>
      <c r="AL10" s="112"/>
      <c r="AM10" s="567" t="s">
        <v>23</v>
      </c>
      <c r="AN10" s="108" t="s">
        <v>1315</v>
      </c>
      <c r="AO10" s="108" t="s">
        <v>24</v>
      </c>
      <c r="AP10" s="108" t="s">
        <v>636</v>
      </c>
      <c r="AQ10" s="108" t="s">
        <v>1316</v>
      </c>
      <c r="AR10" s="108" t="s">
        <v>206</v>
      </c>
      <c r="AS10" s="108" t="s">
        <v>1317</v>
      </c>
      <c r="AT10" s="108" t="s">
        <v>208</v>
      </c>
      <c r="AU10" s="108">
        <f>+AV9*AI10</f>
        <v>3.78E-2</v>
      </c>
      <c r="AV10" s="115">
        <f>+AV9-AU10</f>
        <v>8.8200000000000001E-2</v>
      </c>
      <c r="AW10" s="976"/>
      <c r="AX10" s="951"/>
      <c r="AY10" s="245">
        <v>4</v>
      </c>
      <c r="AZ10" s="252" t="s">
        <v>1318</v>
      </c>
      <c r="BA10" s="117" t="s">
        <v>1319</v>
      </c>
      <c r="BB10" s="247">
        <v>44927</v>
      </c>
      <c r="BC10" s="247">
        <v>45290</v>
      </c>
      <c r="BD10" s="117" t="s">
        <v>1320</v>
      </c>
      <c r="BE10" s="119">
        <v>44985</v>
      </c>
      <c r="BF10" s="252" t="s">
        <v>1321</v>
      </c>
      <c r="BG10" s="120" t="s">
        <v>1322</v>
      </c>
      <c r="BH10" s="121">
        <v>45046</v>
      </c>
      <c r="BI10" s="120"/>
      <c r="BJ10" s="120"/>
      <c r="BK10" s="253">
        <v>45107</v>
      </c>
      <c r="BL10" s="240"/>
      <c r="BM10" s="250"/>
      <c r="BN10" s="121">
        <v>45169</v>
      </c>
      <c r="BO10" s="243"/>
      <c r="BP10" s="251"/>
      <c r="BQ10" s="34">
        <v>45230</v>
      </c>
      <c r="BR10" s="243"/>
      <c r="BS10" s="251"/>
      <c r="BT10" s="34">
        <v>45291</v>
      </c>
      <c r="BU10" s="34"/>
      <c r="BV10" s="162"/>
    </row>
    <row r="11" spans="1:74" ht="189.75" customHeight="1" x14ac:dyDescent="0.3">
      <c r="A11" s="963"/>
      <c r="B11" s="853"/>
      <c r="C11" s="853"/>
      <c r="D11" s="853"/>
      <c r="E11" s="853"/>
      <c r="F11" s="942"/>
      <c r="G11" s="942"/>
      <c r="H11" s="942"/>
      <c r="I11" s="942"/>
      <c r="J11" s="853"/>
      <c r="K11" s="853"/>
      <c r="L11" s="967"/>
      <c r="M11" s="853"/>
      <c r="N11" s="483"/>
      <c r="O11" s="853"/>
      <c r="P11" s="483"/>
      <c r="Q11" s="853"/>
      <c r="R11" s="483"/>
      <c r="S11" s="873"/>
      <c r="T11" s="873"/>
      <c r="U11" s="478"/>
      <c r="V11" s="971"/>
      <c r="W11" s="489"/>
      <c r="X11" s="971"/>
      <c r="Y11" s="489"/>
      <c r="Z11" s="974"/>
      <c r="AA11" s="481"/>
      <c r="AB11" s="871"/>
      <c r="AC11" s="49" t="s">
        <v>1323</v>
      </c>
      <c r="AD11" s="49" t="s">
        <v>1324</v>
      </c>
      <c r="AE11" s="49"/>
      <c r="AF11" s="31"/>
      <c r="AG11" s="496"/>
      <c r="AH11" s="31"/>
      <c r="AI11" s="31"/>
      <c r="AJ11" s="496"/>
      <c r="AK11" s="483" t="s">
        <v>201</v>
      </c>
      <c r="AL11" s="49" t="s">
        <v>1325</v>
      </c>
      <c r="AM11" s="483" t="s">
        <v>39</v>
      </c>
      <c r="AN11" s="496"/>
      <c r="AO11" s="496" t="s">
        <v>24</v>
      </c>
      <c r="AP11" s="496" t="s">
        <v>1326</v>
      </c>
      <c r="AQ11" s="496" t="s">
        <v>1327</v>
      </c>
      <c r="AR11" s="496" t="s">
        <v>206</v>
      </c>
      <c r="AS11" s="496" t="s">
        <v>1328</v>
      </c>
      <c r="AT11" s="496" t="s">
        <v>208</v>
      </c>
      <c r="AU11" s="496"/>
      <c r="AV11" s="32">
        <f>+AV10-AU11</f>
        <v>8.8200000000000001E-2</v>
      </c>
      <c r="AW11" s="884"/>
      <c r="AX11" s="952"/>
      <c r="AY11" s="167"/>
      <c r="AZ11" s="33"/>
      <c r="BA11" s="487"/>
      <c r="BB11" s="486"/>
      <c r="BC11" s="486"/>
      <c r="BD11" s="487"/>
      <c r="BE11" s="86"/>
      <c r="BF11" s="87" t="s">
        <v>1329</v>
      </c>
      <c r="BG11" s="87" t="s">
        <v>1330</v>
      </c>
      <c r="BH11" s="34">
        <v>45046</v>
      </c>
      <c r="BI11" s="87"/>
      <c r="BJ11" s="87"/>
      <c r="BK11" s="34"/>
      <c r="BL11" s="239"/>
      <c r="BM11" s="34"/>
      <c r="BN11" s="34"/>
      <c r="BO11" s="34"/>
      <c r="BP11" s="34"/>
      <c r="BQ11" s="34"/>
      <c r="BR11" s="34"/>
      <c r="BS11" s="34"/>
      <c r="BT11" s="34"/>
      <c r="BU11" s="34"/>
      <c r="BV11" s="162"/>
    </row>
    <row r="12" spans="1:74" ht="103.5" customHeight="1" x14ac:dyDescent="0.3">
      <c r="A12" s="702" t="s">
        <v>191</v>
      </c>
      <c r="B12" s="701" t="s">
        <v>99</v>
      </c>
      <c r="C12" s="701" t="s">
        <v>89</v>
      </c>
      <c r="D12" s="701" t="s">
        <v>76</v>
      </c>
      <c r="E12" s="701" t="s">
        <v>34</v>
      </c>
      <c r="F12" s="735" t="s">
        <v>1331</v>
      </c>
      <c r="G12" s="724" t="s">
        <v>1332</v>
      </c>
      <c r="H12" s="724" t="s">
        <v>1333</v>
      </c>
      <c r="I12" s="735" t="s">
        <v>1334</v>
      </c>
      <c r="J12" s="701" t="s">
        <v>92</v>
      </c>
      <c r="K12" s="701">
        <v>1</v>
      </c>
      <c r="L12" s="725">
        <f>IF(J12="Diaria",+(K12/360),IF(J12="Mensual",+(K12/12),IF(J12="Bimestral",+(K12/6),IF(J12="Trimestral",+(K12/4),IF(J12="Semestral",+(K12/2),IF(J12="Anual",+(K12/1),""))))))</f>
        <v>0.5</v>
      </c>
      <c r="M12" s="701" t="s">
        <v>29</v>
      </c>
      <c r="N12" s="701">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01" t="s">
        <v>70</v>
      </c>
      <c r="P12" s="701">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701" t="s">
        <v>70</v>
      </c>
      <c r="R12" s="701">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29" t="s">
        <v>70</v>
      </c>
      <c r="T12" s="729" t="s">
        <v>43</v>
      </c>
      <c r="U12" s="729">
        <f>+MAX(N12,P12,R12)</f>
        <v>0.2</v>
      </c>
      <c r="V12" s="732" t="str">
        <f>IF(L12&lt;=20%,"Muy baja",IF(L12&lt;=40%,"Baja",IF(L12&lt;=60%,"Media",IF(L12&lt;=80%,"Alta",IF(L12&lt;=100%,"Muy alta",IF(L12&gt;=100%,"Muy alta",""))))))</f>
        <v>Media</v>
      </c>
      <c r="W12" s="726">
        <f>+IFERROR(VLOOKUP(V12,Fórmula!$F$1:$G$6,2,FALSE),"")</f>
        <v>0.6</v>
      </c>
      <c r="X12" s="730" t="str">
        <f>IF(U12=20%,"Leve",IF(U12=40%,"Menor",IF(U12=60%,"Moderado",IF(U12=80%,"Mayor",IF(U12=100%,"Catastrófico","")))))</f>
        <v>Leve</v>
      </c>
      <c r="Y12" s="726">
        <f>+IFERROR(VLOOKUP(X12,Fórmula!$H$1:$I$6,2,FALSE),"")</f>
        <v>0.2</v>
      </c>
      <c r="Z12" s="722" t="str">
        <f>+IFERROR(VLOOKUP(V12&amp;X12,Fórmula!$C$2:$D$26,2,FALSE),"")</f>
        <v>Moderado</v>
      </c>
      <c r="AA12" s="726">
        <f>IF(Z12="Bajo",25%,IF(Z12="Moderado",50%,IF(Z12="Alto",75%,IF(Z12="Extremo",100%,""))))</f>
        <v>0.5</v>
      </c>
      <c r="AB12" s="736" t="s">
        <v>1335</v>
      </c>
      <c r="AC12" s="526" t="str">
        <f>+AC8</f>
        <v>Garantizar la realización del proceso de inducción y reinducción</v>
      </c>
      <c r="AD12" s="49" t="s">
        <v>1336</v>
      </c>
      <c r="AE12" s="49" t="s">
        <v>54</v>
      </c>
      <c r="AF12" s="31">
        <f t="shared" si="0"/>
        <v>0.25</v>
      </c>
      <c r="AG12" s="496" t="s">
        <v>199</v>
      </c>
      <c r="AH12" s="31">
        <f t="shared" ref="AH12:AH17" si="3">IF(AG12="Manual",15%,IF(AG12="Automático",25%,""))</f>
        <v>0.15</v>
      </c>
      <c r="AI12" s="31">
        <f t="shared" si="2"/>
        <v>0.4</v>
      </c>
      <c r="AJ12" s="496" t="s">
        <v>200</v>
      </c>
      <c r="AK12" s="483" t="s">
        <v>191</v>
      </c>
      <c r="AL12" s="49"/>
      <c r="AM12" s="483" t="s">
        <v>23</v>
      </c>
      <c r="AN12" s="49" t="s">
        <v>1337</v>
      </c>
      <c r="AO12" s="496" t="s">
        <v>24</v>
      </c>
      <c r="AP12" s="49" t="str">
        <f>+AP8</f>
        <v>Cada 2 años
Cada ingreso de personal</v>
      </c>
      <c r="AQ12" s="49" t="str">
        <f>+AQ8</f>
        <v>Presentación de inducción
Registro inducción y reinducción</v>
      </c>
      <c r="AR12" s="496" t="s">
        <v>206</v>
      </c>
      <c r="AS12" s="49" t="str">
        <f>+AS8</f>
        <v>Jefe Unidad de Talento Humano</v>
      </c>
      <c r="AT12" s="496" t="s">
        <v>208</v>
      </c>
      <c r="AU12" s="496">
        <f>+AI12*AA12</f>
        <v>0.2</v>
      </c>
      <c r="AV12" s="32">
        <f>+AA12-AU12</f>
        <v>0.3</v>
      </c>
      <c r="AW12" s="807" t="str">
        <f>+IF(C12="Corrupción","Moderado",IF(AV14&lt;=25%,"Bajo",IF(AV14&lt;=50%,"Moderado",IF(AV14&lt;=75%,"Alto",IF(AV14&gt;75%,"Extremo","")))))</f>
        <v>Bajo</v>
      </c>
      <c r="AX12" s="723" t="s">
        <v>56</v>
      </c>
      <c r="AY12" s="166">
        <v>1</v>
      </c>
      <c r="AZ12" s="70" t="s">
        <v>1338</v>
      </c>
      <c r="BA12" s="485" t="s">
        <v>1267</v>
      </c>
      <c r="BB12" s="486">
        <v>44927</v>
      </c>
      <c r="BC12" s="486">
        <v>45291</v>
      </c>
      <c r="BD12" s="35" t="s">
        <v>1339</v>
      </c>
      <c r="BE12" s="86">
        <v>44985</v>
      </c>
      <c r="BF12" s="87" t="s">
        <v>1340</v>
      </c>
      <c r="BG12" s="87" t="s">
        <v>1341</v>
      </c>
      <c r="BH12" s="34">
        <v>45046</v>
      </c>
      <c r="BI12" s="87"/>
      <c r="BJ12" s="94"/>
      <c r="BK12" s="34">
        <v>45107</v>
      </c>
      <c r="BL12" s="238"/>
      <c r="BM12" s="102"/>
      <c r="BN12" s="34">
        <v>45169</v>
      </c>
      <c r="BO12" s="102"/>
      <c r="BP12" s="238"/>
      <c r="BQ12" s="34">
        <v>45230</v>
      </c>
      <c r="BR12" s="102"/>
      <c r="BS12" s="238"/>
      <c r="BT12" s="34">
        <v>45291</v>
      </c>
      <c r="BU12" s="34"/>
      <c r="BV12" s="162"/>
    </row>
    <row r="13" spans="1:74" ht="79.5" customHeight="1" x14ac:dyDescent="0.3">
      <c r="A13" s="702"/>
      <c r="B13" s="701"/>
      <c r="C13" s="701"/>
      <c r="D13" s="701"/>
      <c r="E13" s="701"/>
      <c r="F13" s="735"/>
      <c r="G13" s="724"/>
      <c r="H13" s="724"/>
      <c r="I13" s="735"/>
      <c r="J13" s="701"/>
      <c r="K13" s="701"/>
      <c r="L13" s="725"/>
      <c r="M13" s="701"/>
      <c r="N13" s="701"/>
      <c r="O13" s="701"/>
      <c r="P13" s="701"/>
      <c r="Q13" s="701"/>
      <c r="R13" s="701"/>
      <c r="S13" s="729"/>
      <c r="T13" s="729"/>
      <c r="U13" s="729"/>
      <c r="V13" s="732"/>
      <c r="W13" s="726"/>
      <c r="X13" s="730"/>
      <c r="Y13" s="726"/>
      <c r="Z13" s="722"/>
      <c r="AA13" s="726"/>
      <c r="AB13" s="736"/>
      <c r="AC13" s="49" t="s">
        <v>1342</v>
      </c>
      <c r="AD13" s="49" t="s">
        <v>1343</v>
      </c>
      <c r="AE13" s="49" t="s">
        <v>54</v>
      </c>
      <c r="AF13" s="31">
        <f t="shared" si="0"/>
        <v>0.25</v>
      </c>
      <c r="AG13" s="496" t="s">
        <v>199</v>
      </c>
      <c r="AH13" s="31">
        <f t="shared" si="3"/>
        <v>0.15</v>
      </c>
      <c r="AI13" s="31">
        <f t="shared" si="2"/>
        <v>0.4</v>
      </c>
      <c r="AJ13" s="496" t="s">
        <v>200</v>
      </c>
      <c r="AK13" s="483" t="s">
        <v>201</v>
      </c>
      <c r="AL13" s="49" t="s">
        <v>1289</v>
      </c>
      <c r="AM13" s="483" t="s">
        <v>23</v>
      </c>
      <c r="AN13" s="49" t="s">
        <v>1344</v>
      </c>
      <c r="AO13" s="496" t="s">
        <v>24</v>
      </c>
      <c r="AP13" s="49" t="str">
        <f>+AP7</f>
        <v>Anual</v>
      </c>
      <c r="AQ13" s="49" t="s">
        <v>1345</v>
      </c>
      <c r="AR13" s="496" t="s">
        <v>206</v>
      </c>
      <c r="AS13" s="49" t="str">
        <f>+AS7</f>
        <v>Jefe Unidad de Talento Humano</v>
      </c>
      <c r="AT13" s="496" t="s">
        <v>208</v>
      </c>
      <c r="AU13" s="496">
        <f>+AV12*AI13</f>
        <v>0.12</v>
      </c>
      <c r="AV13" s="32">
        <f>+AV12-AU13</f>
        <v>0.18</v>
      </c>
      <c r="AW13" s="807"/>
      <c r="AX13" s="723"/>
      <c r="AY13" s="166">
        <v>2</v>
      </c>
      <c r="AZ13" s="29" t="s">
        <v>1346</v>
      </c>
      <c r="BA13" s="483" t="s">
        <v>1267</v>
      </c>
      <c r="BB13" s="486">
        <v>44927</v>
      </c>
      <c r="BC13" s="486">
        <v>45291</v>
      </c>
      <c r="BD13" s="35" t="s">
        <v>1347</v>
      </c>
      <c r="BE13" s="86">
        <v>44985</v>
      </c>
      <c r="BF13" s="87" t="s">
        <v>1348</v>
      </c>
      <c r="BG13" s="126" t="s">
        <v>1349</v>
      </c>
      <c r="BH13" s="34">
        <v>45046</v>
      </c>
      <c r="BI13" s="87"/>
      <c r="BJ13" s="87"/>
      <c r="BK13" s="34">
        <v>45107</v>
      </c>
      <c r="BL13" s="518"/>
      <c r="BM13" s="254"/>
      <c r="BN13" s="34">
        <v>45169</v>
      </c>
      <c r="BO13" s="518"/>
      <c r="BP13" s="273"/>
      <c r="BQ13" s="34">
        <v>45230</v>
      </c>
      <c r="BR13" s="518"/>
      <c r="BS13" s="273"/>
      <c r="BT13" s="34">
        <v>45291</v>
      </c>
      <c r="BU13" s="34"/>
      <c r="BV13" s="162"/>
    </row>
    <row r="14" spans="1:74" ht="183" customHeight="1" x14ac:dyDescent="0.3">
      <c r="A14" s="702"/>
      <c r="B14" s="701"/>
      <c r="C14" s="701"/>
      <c r="D14" s="701"/>
      <c r="E14" s="701"/>
      <c r="F14" s="735"/>
      <c r="G14" s="724"/>
      <c r="H14" s="724"/>
      <c r="I14" s="735"/>
      <c r="J14" s="701"/>
      <c r="K14" s="701"/>
      <c r="L14" s="725"/>
      <c r="M14" s="701"/>
      <c r="N14" s="701"/>
      <c r="O14" s="701"/>
      <c r="P14" s="701"/>
      <c r="Q14" s="701"/>
      <c r="R14" s="701"/>
      <c r="S14" s="729"/>
      <c r="T14" s="729"/>
      <c r="U14" s="729"/>
      <c r="V14" s="732"/>
      <c r="W14" s="726"/>
      <c r="X14" s="730"/>
      <c r="Y14" s="726"/>
      <c r="Z14" s="722"/>
      <c r="AA14" s="726"/>
      <c r="AB14" s="736"/>
      <c r="AC14" s="49" t="s">
        <v>1350</v>
      </c>
      <c r="AD14" s="49" t="s">
        <v>1351</v>
      </c>
      <c r="AE14" s="49" t="s">
        <v>54</v>
      </c>
      <c r="AF14" s="31">
        <f t="shared" si="0"/>
        <v>0.25</v>
      </c>
      <c r="AG14" s="496" t="s">
        <v>199</v>
      </c>
      <c r="AH14" s="31">
        <f t="shared" si="3"/>
        <v>0.15</v>
      </c>
      <c r="AI14" s="31">
        <f t="shared" si="2"/>
        <v>0.4</v>
      </c>
      <c r="AJ14" s="496" t="s">
        <v>200</v>
      </c>
      <c r="AK14" s="483" t="s">
        <v>191</v>
      </c>
      <c r="AL14" s="49"/>
      <c r="AM14" s="483" t="s">
        <v>23</v>
      </c>
      <c r="AN14" s="496" t="s">
        <v>1352</v>
      </c>
      <c r="AO14" s="496" t="s">
        <v>24</v>
      </c>
      <c r="AP14" s="496" t="s">
        <v>1353</v>
      </c>
      <c r="AQ14" s="496" t="s">
        <v>1354</v>
      </c>
      <c r="AR14" s="496" t="s">
        <v>206</v>
      </c>
      <c r="AS14" s="49" t="s">
        <v>1355</v>
      </c>
      <c r="AT14" s="496" t="s">
        <v>208</v>
      </c>
      <c r="AU14" s="496">
        <f>+AV13*AI14</f>
        <v>7.1999999999999995E-2</v>
      </c>
      <c r="AV14" s="32">
        <f>+AV13-AU14</f>
        <v>0.108</v>
      </c>
      <c r="AW14" s="807"/>
      <c r="AX14" s="723"/>
      <c r="AY14" s="177">
        <v>3</v>
      </c>
      <c r="AZ14" s="47" t="s">
        <v>1356</v>
      </c>
      <c r="BA14" s="485" t="s">
        <v>1357</v>
      </c>
      <c r="BB14" s="486">
        <v>44927</v>
      </c>
      <c r="BC14" s="486">
        <v>45291</v>
      </c>
      <c r="BD14" s="497" t="s">
        <v>1352</v>
      </c>
      <c r="BE14" s="86">
        <v>44985</v>
      </c>
      <c r="BF14" s="87" t="s">
        <v>1358</v>
      </c>
      <c r="BG14" s="87" t="s">
        <v>1359</v>
      </c>
      <c r="BH14" s="34">
        <v>45046</v>
      </c>
      <c r="BI14" s="87"/>
      <c r="BJ14" s="87"/>
      <c r="BK14" s="34">
        <v>45107</v>
      </c>
      <c r="BL14" s="230"/>
      <c r="BM14" s="255"/>
      <c r="BN14" s="34">
        <v>45169</v>
      </c>
      <c r="BO14" s="230"/>
      <c r="BP14" s="272"/>
      <c r="BQ14" s="232">
        <v>45230</v>
      </c>
      <c r="BR14" s="230"/>
      <c r="BS14" s="272"/>
      <c r="BT14" s="34">
        <v>45291</v>
      </c>
      <c r="BU14" s="34"/>
      <c r="BV14" s="162"/>
    </row>
    <row r="15" spans="1:74" ht="145.5" customHeight="1" x14ac:dyDescent="0.3">
      <c r="A15" s="702" t="s">
        <v>191</v>
      </c>
      <c r="B15" s="701" t="s">
        <v>99</v>
      </c>
      <c r="C15" s="701" t="s">
        <v>89</v>
      </c>
      <c r="D15" s="701" t="s">
        <v>76</v>
      </c>
      <c r="E15" s="701" t="s">
        <v>34</v>
      </c>
      <c r="F15" s="735" t="s">
        <v>1360</v>
      </c>
      <c r="G15" s="724" t="s">
        <v>1361</v>
      </c>
      <c r="H15" s="724" t="s">
        <v>1362</v>
      </c>
      <c r="I15" s="735" t="s">
        <v>1363</v>
      </c>
      <c r="J15" s="701" t="s">
        <v>92</v>
      </c>
      <c r="K15" s="701">
        <v>1</v>
      </c>
      <c r="L15" s="725">
        <f>IF(J15="Diaria",+(K15/360),IF(J15="Mensual",+(K15/12),IF(J15="Bimestral",+(K15/6),IF(J15="Trimestral",+(K15/4),IF(J15="Semestral",+(K15/2),IF(J15="Anual",+(K15/1),""))))))</f>
        <v>0.5</v>
      </c>
      <c r="M15" s="701" t="s">
        <v>60</v>
      </c>
      <c r="N15" s="70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701" t="s">
        <v>46</v>
      </c>
      <c r="P15" s="701">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01" t="s">
        <v>70</v>
      </c>
      <c r="R15" s="70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9" t="s">
        <v>57</v>
      </c>
      <c r="T15" s="729" t="s">
        <v>58</v>
      </c>
      <c r="U15" s="729">
        <f>+MAX(N15,P15,R15)</f>
        <v>0.6</v>
      </c>
      <c r="V15" s="732" t="str">
        <f>IF(L15&lt;=20%,"Muy baja",IF(L15&lt;=40%,"Baja",IF(L15&lt;=60%,"Media",IF(L15&lt;=80%,"Alta",IF(L15&lt;=100%,"Muy alta",IF(L15&gt;=100%,"Muy alta",""))))))</f>
        <v>Media</v>
      </c>
      <c r="W15" s="738">
        <f>+IFERROR(VLOOKUP(V15,Fórmula!$F$1:$G$6,2,FALSE),"")</f>
        <v>0.6</v>
      </c>
      <c r="X15" s="732" t="str">
        <f>IF(U15=20%,"Leve",IF(U15=40%,"Menor",IF(U15=60%,"Moderado",IF(U15=80%,"Mayor",IF(U15=100%,"Catastrófico","")))))</f>
        <v>Moderado</v>
      </c>
      <c r="Y15" s="738">
        <f>+IFERROR(VLOOKUP(X15,Fórmula!$H$1:$I$6,2,FALSE),"")</f>
        <v>0.6</v>
      </c>
      <c r="Z15" s="722" t="str">
        <f>+IFERROR(VLOOKUP(V15&amp;X15,Fórmula!$C$2:$D$26,2,FALSE),"")</f>
        <v>Moderado</v>
      </c>
      <c r="AA15" s="726">
        <f>IF(Z15="Bajo",25%,IF(Z15="Moderado",50%,IF(Z15="Alto",75%,IF(Z15="Extremo",100%,""))))</f>
        <v>0.5</v>
      </c>
      <c r="AB15" s="726"/>
      <c r="AC15" s="49" t="s">
        <v>1287</v>
      </c>
      <c r="AD15" s="49" t="str">
        <f>+AD7</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v>
      </c>
      <c r="AE15" s="49" t="s">
        <v>54</v>
      </c>
      <c r="AF15" s="31">
        <f t="shared" si="0"/>
        <v>0.25</v>
      </c>
      <c r="AG15" s="496" t="s">
        <v>199</v>
      </c>
      <c r="AH15" s="31">
        <f t="shared" si="3"/>
        <v>0.15</v>
      </c>
      <c r="AI15" s="31">
        <f t="shared" si="2"/>
        <v>0.4</v>
      </c>
      <c r="AJ15" s="496" t="s">
        <v>200</v>
      </c>
      <c r="AK15" s="483" t="s">
        <v>201</v>
      </c>
      <c r="AL15" s="49" t="str">
        <f>+AL7</f>
        <v>Cada una de las necesidades identificadas deben ser justificadas con el fin de analizar su viabilidad. Así mismo se deben justificar los rechazos o ajustes a las necesidades.</v>
      </c>
      <c r="AM15" s="483" t="s">
        <v>23</v>
      </c>
      <c r="AN15" s="49" t="s">
        <v>1364</v>
      </c>
      <c r="AO15" s="496" t="s">
        <v>24</v>
      </c>
      <c r="AP15" s="49" t="str">
        <f>+AP7</f>
        <v>Anual</v>
      </c>
      <c r="AQ15" s="49" t="str">
        <f>+AQ7</f>
        <v>Plan de capacitación
Programa de bienestar</v>
      </c>
      <c r="AR15" s="496" t="s">
        <v>206</v>
      </c>
      <c r="AS15" s="49" t="str">
        <f>+AS7</f>
        <v>Jefe Unidad de Talento Humano</v>
      </c>
      <c r="AT15" s="496" t="s">
        <v>208</v>
      </c>
      <c r="AU15" s="496">
        <f>+AI15*AA15</f>
        <v>0.2</v>
      </c>
      <c r="AV15" s="32">
        <f>+AA15-AU15</f>
        <v>0.3</v>
      </c>
      <c r="AW15" s="807" t="str">
        <f>+IF(C15="Corrupción","Moderado",IF(AV16&lt;=25%,"Bajo",IF(AV16&lt;=50%,"Moderado",IF(AV16&lt;=75%,"Alto",IF(AV16&gt;75%,"Extremo","")))))</f>
        <v>Bajo</v>
      </c>
      <c r="AX15" s="723" t="s">
        <v>56</v>
      </c>
      <c r="AY15" s="161">
        <v>1</v>
      </c>
      <c r="AZ15" s="99"/>
      <c r="BA15" s="485" t="s">
        <v>1265</v>
      </c>
      <c r="BB15" s="486">
        <v>44927</v>
      </c>
      <c r="BC15" s="486">
        <v>45290</v>
      </c>
      <c r="BD15" s="48" t="s">
        <v>282</v>
      </c>
      <c r="BE15" s="86">
        <v>44985</v>
      </c>
      <c r="BF15" s="87" t="s">
        <v>1365</v>
      </c>
      <c r="BG15" s="87" t="s">
        <v>1366</v>
      </c>
      <c r="BH15" s="34">
        <v>45046</v>
      </c>
      <c r="BI15" s="87"/>
      <c r="BJ15" s="87"/>
      <c r="BK15" s="34">
        <v>45107</v>
      </c>
      <c r="BL15" s="257"/>
      <c r="BM15" s="258"/>
      <c r="BN15" s="34">
        <v>45169</v>
      </c>
      <c r="BO15" s="257"/>
      <c r="BP15" s="224"/>
      <c r="BQ15" s="34">
        <v>45230</v>
      </c>
      <c r="BR15" s="257"/>
      <c r="BS15" s="224"/>
      <c r="BT15" s="34">
        <v>45291</v>
      </c>
      <c r="BU15" s="34"/>
      <c r="BV15" s="162"/>
    </row>
    <row r="16" spans="1:74" ht="71.25" customHeight="1" x14ac:dyDescent="0.3">
      <c r="A16" s="702"/>
      <c r="B16" s="701"/>
      <c r="C16" s="701"/>
      <c r="D16" s="701"/>
      <c r="E16" s="701"/>
      <c r="F16" s="735"/>
      <c r="G16" s="724"/>
      <c r="H16" s="724"/>
      <c r="I16" s="735"/>
      <c r="J16" s="701"/>
      <c r="K16" s="701"/>
      <c r="L16" s="725"/>
      <c r="M16" s="701"/>
      <c r="N16" s="701"/>
      <c r="O16" s="701"/>
      <c r="P16" s="701"/>
      <c r="Q16" s="701"/>
      <c r="R16" s="701"/>
      <c r="S16" s="729"/>
      <c r="T16" s="729"/>
      <c r="U16" s="729"/>
      <c r="V16" s="732"/>
      <c r="W16" s="738"/>
      <c r="X16" s="732"/>
      <c r="Y16" s="738"/>
      <c r="Z16" s="722"/>
      <c r="AA16" s="726"/>
      <c r="AB16" s="726"/>
      <c r="AC16" s="49" t="s">
        <v>1367</v>
      </c>
      <c r="AD16" s="49" t="s">
        <v>1368</v>
      </c>
      <c r="AE16" s="49" t="s">
        <v>37</v>
      </c>
      <c r="AF16" s="31">
        <f t="shared" si="0"/>
        <v>0.15</v>
      </c>
      <c r="AG16" s="496" t="s">
        <v>199</v>
      </c>
      <c r="AH16" s="31">
        <f t="shared" si="3"/>
        <v>0.15</v>
      </c>
      <c r="AI16" s="31">
        <f t="shared" si="2"/>
        <v>0.3</v>
      </c>
      <c r="AJ16" s="496" t="s">
        <v>200</v>
      </c>
      <c r="AK16" s="483" t="s">
        <v>201</v>
      </c>
      <c r="AL16" s="49" t="s">
        <v>1369</v>
      </c>
      <c r="AM16" s="483" t="s">
        <v>23</v>
      </c>
      <c r="AN16" s="496" t="s">
        <v>1370</v>
      </c>
      <c r="AO16" s="496" t="s">
        <v>24</v>
      </c>
      <c r="AP16" s="496" t="s">
        <v>86</v>
      </c>
      <c r="AQ16" s="496" t="s">
        <v>1371</v>
      </c>
      <c r="AR16" s="496" t="s">
        <v>206</v>
      </c>
      <c r="AS16" s="496" t="s">
        <v>1372</v>
      </c>
      <c r="AT16" s="496" t="s">
        <v>208</v>
      </c>
      <c r="AU16" s="496">
        <f>+AV15*AI16</f>
        <v>0.09</v>
      </c>
      <c r="AV16" s="32">
        <f>+AV15-AU16</f>
        <v>0.21</v>
      </c>
      <c r="AW16" s="807"/>
      <c r="AX16" s="723"/>
      <c r="AY16" s="167">
        <v>2</v>
      </c>
      <c r="AZ16" s="49" t="s">
        <v>1373</v>
      </c>
      <c r="BA16" s="485" t="s">
        <v>1265</v>
      </c>
      <c r="BB16" s="486">
        <v>44927</v>
      </c>
      <c r="BC16" s="486">
        <v>45290</v>
      </c>
      <c r="BD16" s="496" t="s">
        <v>313</v>
      </c>
      <c r="BE16" s="86">
        <v>44985</v>
      </c>
      <c r="BF16" s="87" t="s">
        <v>1374</v>
      </c>
      <c r="BG16" s="87" t="s">
        <v>1375</v>
      </c>
      <c r="BH16" s="34">
        <v>45046</v>
      </c>
      <c r="BI16" s="87"/>
      <c r="BJ16" s="87"/>
      <c r="BK16" s="233">
        <v>45107</v>
      </c>
      <c r="BL16" s="227"/>
      <c r="BM16" s="231"/>
      <c r="BN16" s="233">
        <v>45169</v>
      </c>
      <c r="BO16" s="270"/>
      <c r="BP16" s="271"/>
      <c r="BQ16" s="232">
        <v>45230</v>
      </c>
      <c r="BR16" s="270"/>
      <c r="BS16" s="271"/>
      <c r="BT16" s="34">
        <v>45291</v>
      </c>
      <c r="BU16" s="34"/>
      <c r="BV16" s="162"/>
    </row>
    <row r="17" spans="1:74" ht="186.75" customHeight="1" x14ac:dyDescent="0.3">
      <c r="A17" s="957" t="s">
        <v>191</v>
      </c>
      <c r="B17" s="701" t="s">
        <v>99</v>
      </c>
      <c r="C17" s="701" t="s">
        <v>89</v>
      </c>
      <c r="D17" s="701" t="s">
        <v>12</v>
      </c>
      <c r="E17" s="701" t="s">
        <v>34</v>
      </c>
      <c r="F17" s="724" t="s">
        <v>1376</v>
      </c>
      <c r="G17" s="724" t="s">
        <v>1377</v>
      </c>
      <c r="H17" s="724" t="s">
        <v>1378</v>
      </c>
      <c r="I17" s="724" t="s">
        <v>1379</v>
      </c>
      <c r="J17" s="701" t="s">
        <v>63</v>
      </c>
      <c r="K17" s="701">
        <v>0</v>
      </c>
      <c r="L17" s="725">
        <f>IF(J17="Diaria",+(K17/360),IF(J17="Mensual",+(K17/12),IF(J17="Bimestral",+(K17/6),IF(J17="Trimestral",+(K17/4),IF(J17="Semestral",+(K17/2),IF(J17="Anual",+(K17/1),""))))))</f>
        <v>0</v>
      </c>
      <c r="M17" s="701" t="s">
        <v>29</v>
      </c>
      <c r="N17" s="483">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701" t="s">
        <v>70</v>
      </c>
      <c r="P17" s="483">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v>
      </c>
      <c r="Q17" s="701" t="s">
        <v>70</v>
      </c>
      <c r="R17" s="483">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729" t="s">
        <v>69</v>
      </c>
      <c r="T17" s="729" t="s">
        <v>58</v>
      </c>
      <c r="U17" s="89">
        <f>+MAX(N17,P17,R17)</f>
        <v>0.2</v>
      </c>
      <c r="V17" s="730" t="str">
        <f>IF(L17&lt;=20%,"Muy baja",IF(L17&lt;=40%,"Baja",IF(L17&lt;=60%,"Media",IF(L17&lt;=80%,"Alta",IF(L17&lt;=100%,"Muy alta",IF(L17&gt;=100%,"Muy alta",""))))))</f>
        <v>Muy baja</v>
      </c>
      <c r="W17" s="498">
        <f>+IFERROR(VLOOKUP(V17,Fórmula!$F$1:$G$6,2,FALSE),"")</f>
        <v>0.2</v>
      </c>
      <c r="X17" s="730" t="str">
        <f>IF(U17=20%,"Leve",IF(U17=40%,"Menor",IF(U17=60%,"Moderado",IF(U17=80%,"Mayor",IF(U17=100%,"Catastrófico","")))))</f>
        <v>Leve</v>
      </c>
      <c r="Y17" s="498">
        <f>+IFERROR(VLOOKUP(X17,Fórmula!$H$1:$I$6,2,FALSE),"")</f>
        <v>0.2</v>
      </c>
      <c r="Z17" s="807" t="str">
        <f>+IFERROR(VLOOKUP(V17&amp;X17,Fórmula!$C$2:$D$26,2,FALSE),"")</f>
        <v>Bajo</v>
      </c>
      <c r="AA17" s="481">
        <f>IF(Z17="Bajo",25%,IF(Z17="Moderado",50%,IF(Z17="Alto",75%,IF(Z17="Extremo",100%,""))))</f>
        <v>0.25</v>
      </c>
      <c r="AB17" s="881" t="s">
        <v>1380</v>
      </c>
      <c r="AC17" s="28" t="s">
        <v>1381</v>
      </c>
      <c r="AD17" s="28" t="s">
        <v>1382</v>
      </c>
      <c r="AE17" s="28" t="s">
        <v>54</v>
      </c>
      <c r="AF17" s="37">
        <f t="shared" si="0"/>
        <v>0.25</v>
      </c>
      <c r="AG17" s="513" t="s">
        <v>199</v>
      </c>
      <c r="AH17" s="37">
        <f t="shared" si="3"/>
        <v>0.15</v>
      </c>
      <c r="AI17" s="37">
        <f t="shared" si="2"/>
        <v>0.4</v>
      </c>
      <c r="AJ17" s="513" t="s">
        <v>200</v>
      </c>
      <c r="AK17" s="473" t="s">
        <v>201</v>
      </c>
      <c r="AL17" s="28" t="s">
        <v>1383</v>
      </c>
      <c r="AM17" s="473" t="s">
        <v>23</v>
      </c>
      <c r="AN17" s="187" t="s">
        <v>1384</v>
      </c>
      <c r="AO17" s="513" t="s">
        <v>24</v>
      </c>
      <c r="AP17" s="513" t="s">
        <v>63</v>
      </c>
      <c r="AQ17" s="513" t="s">
        <v>1385</v>
      </c>
      <c r="AR17" s="513" t="s">
        <v>206</v>
      </c>
      <c r="AS17" s="513" t="s">
        <v>1386</v>
      </c>
      <c r="AT17" s="513" t="s">
        <v>208</v>
      </c>
      <c r="AU17" s="513">
        <f>+AI17*AA17</f>
        <v>0.1</v>
      </c>
      <c r="AV17" s="584">
        <f>+AA17-AU17</f>
        <v>0.15</v>
      </c>
      <c r="AW17" s="958" t="str">
        <f>+IF(C17="Corrupción","Moderado",IF(AV18&lt;=25%,"Bajo",IF(AV18&lt;=50%,"Moderado",IF(AV18&lt;=75%,"Alto",IF(AV18&gt;75%,"Extremo","")))))</f>
        <v>Bajo</v>
      </c>
      <c r="AX17" s="949" t="s">
        <v>56</v>
      </c>
      <c r="AY17" s="163">
        <v>1</v>
      </c>
      <c r="AZ17" s="100"/>
      <c r="BA17" s="548" t="str">
        <f>+AS17</f>
        <v>Profesional I (Unidad de Talento Humano)
Jefe de la Unidad de Talento Humano</v>
      </c>
      <c r="BB17" s="131">
        <v>44927</v>
      </c>
      <c r="BC17" s="131">
        <v>45290</v>
      </c>
      <c r="BD17" s="101" t="str">
        <f>+AQ17</f>
        <v>Base de datos de nómina en el aplicativo.
Nómina definitiva impresa.</v>
      </c>
      <c r="BE17" s="132">
        <v>44985</v>
      </c>
      <c r="BF17" s="100" t="s">
        <v>1387</v>
      </c>
      <c r="BG17" s="133" t="s">
        <v>1388</v>
      </c>
      <c r="BH17" s="134">
        <v>45046</v>
      </c>
      <c r="BI17" s="133"/>
      <c r="BJ17" s="133"/>
      <c r="BK17" s="228">
        <v>45107</v>
      </c>
      <c r="BL17" s="234"/>
      <c r="BM17" s="259"/>
      <c r="BN17" s="134">
        <v>45169</v>
      </c>
      <c r="BO17" s="234"/>
      <c r="BP17" s="259"/>
      <c r="BQ17" s="134">
        <v>45230</v>
      </c>
      <c r="BR17" s="234"/>
      <c r="BS17" s="259"/>
      <c r="BT17" s="134">
        <v>45291</v>
      </c>
      <c r="BU17" s="134"/>
      <c r="BV17" s="164"/>
    </row>
    <row r="18" spans="1:74" ht="409.6" x14ac:dyDescent="0.3">
      <c r="A18" s="957"/>
      <c r="B18" s="701"/>
      <c r="C18" s="701"/>
      <c r="D18" s="701"/>
      <c r="E18" s="701"/>
      <c r="F18" s="724"/>
      <c r="G18" s="724"/>
      <c r="H18" s="724"/>
      <c r="I18" s="724"/>
      <c r="J18" s="701"/>
      <c r="K18" s="701"/>
      <c r="L18" s="725"/>
      <c r="M18" s="701"/>
      <c r="N18" s="90"/>
      <c r="O18" s="701"/>
      <c r="P18" s="90"/>
      <c r="Q18" s="701"/>
      <c r="R18" s="90"/>
      <c r="S18" s="729"/>
      <c r="T18" s="729"/>
      <c r="U18" s="90"/>
      <c r="V18" s="730"/>
      <c r="W18" s="90"/>
      <c r="X18" s="730"/>
      <c r="Y18" s="188"/>
      <c r="Z18" s="807"/>
      <c r="AA18" s="90"/>
      <c r="AB18" s="881"/>
      <c r="AC18" s="28" t="s">
        <v>310</v>
      </c>
      <c r="AD18" s="28" t="s">
        <v>311</v>
      </c>
      <c r="AE18" s="28" t="s">
        <v>54</v>
      </c>
      <c r="AF18" s="37">
        <f t="shared" ref="AF18:AF20" si="4">IF(AE18="Preventivo",25%,IF(AE18="Detectivo",15%,IF(AE18="Correctivo",10%,"")))</f>
        <v>0.25</v>
      </c>
      <c r="AG18" s="513" t="s">
        <v>199</v>
      </c>
      <c r="AH18" s="37">
        <f t="shared" ref="AH18:AH20" si="5">IF(AG18="Manual",15%,IF(AG18="Automático",25%,""))</f>
        <v>0.15</v>
      </c>
      <c r="AI18" s="37">
        <f t="shared" ref="AI18:AI20" si="6">+AH18+AF18</f>
        <v>0.4</v>
      </c>
      <c r="AJ18" s="513" t="s">
        <v>200</v>
      </c>
      <c r="AK18" s="473" t="s">
        <v>201</v>
      </c>
      <c r="AL18" s="28" t="s">
        <v>312</v>
      </c>
      <c r="AM18" s="473" t="s">
        <v>39</v>
      </c>
      <c r="AN18" s="513"/>
      <c r="AO18" s="513" t="s">
        <v>24</v>
      </c>
      <c r="AP18" s="513" t="s">
        <v>63</v>
      </c>
      <c r="AQ18" s="513" t="s">
        <v>1389</v>
      </c>
      <c r="AR18" s="513" t="s">
        <v>206</v>
      </c>
      <c r="AS18" s="513" t="s">
        <v>1386</v>
      </c>
      <c r="AT18" s="513" t="s">
        <v>208</v>
      </c>
      <c r="AU18" s="513">
        <f>+AI18*AA18</f>
        <v>0</v>
      </c>
      <c r="AV18" s="584">
        <f>+AA18-AU18</f>
        <v>0</v>
      </c>
      <c r="AW18" s="959"/>
      <c r="AX18" s="960"/>
      <c r="AY18" s="163">
        <v>1</v>
      </c>
      <c r="AZ18" s="100"/>
      <c r="BA18" s="548" t="str">
        <f>+AS18</f>
        <v>Profesional I (Unidad de Talento Humano)
Jefe de la Unidad de Talento Humano</v>
      </c>
      <c r="BB18" s="131">
        <v>44927</v>
      </c>
      <c r="BC18" s="131">
        <v>45290</v>
      </c>
      <c r="BD18" s="101" t="str">
        <f>+AQ18</f>
        <v>Correo o carpeta física de prenómina enviado con soportes a Secretaría General</v>
      </c>
      <c r="BE18" s="132">
        <v>44985</v>
      </c>
      <c r="BF18" s="133" t="s">
        <v>1390</v>
      </c>
      <c r="BG18" s="133" t="s">
        <v>1388</v>
      </c>
      <c r="BH18" s="134">
        <v>45046</v>
      </c>
      <c r="BI18" s="133"/>
      <c r="BJ18" s="133"/>
      <c r="BK18" s="134">
        <v>45107</v>
      </c>
      <c r="BL18" s="227"/>
      <c r="BM18" s="229"/>
      <c r="BN18" s="134">
        <v>45169</v>
      </c>
      <c r="BO18" s="256"/>
      <c r="BP18" s="231"/>
      <c r="BQ18" s="134">
        <v>45230</v>
      </c>
      <c r="BR18" s="256"/>
      <c r="BS18" s="231"/>
      <c r="BT18" s="134">
        <v>45291</v>
      </c>
      <c r="BU18" s="134"/>
      <c r="BV18" s="164"/>
    </row>
    <row r="19" spans="1:74" ht="240.75" customHeight="1" x14ac:dyDescent="0.3">
      <c r="A19" s="494" t="s">
        <v>191</v>
      </c>
      <c r="B19" s="483" t="s">
        <v>99</v>
      </c>
      <c r="C19" s="483" t="s">
        <v>55</v>
      </c>
      <c r="D19" s="483" t="s">
        <v>76</v>
      </c>
      <c r="E19" s="483" t="s">
        <v>34</v>
      </c>
      <c r="F19" s="497" t="s">
        <v>289</v>
      </c>
      <c r="G19" s="485" t="s">
        <v>290</v>
      </c>
      <c r="H19" s="485" t="s">
        <v>291</v>
      </c>
      <c r="I19" s="497" t="s">
        <v>292</v>
      </c>
      <c r="J19" s="483" t="s">
        <v>32</v>
      </c>
      <c r="K19" s="483">
        <v>0</v>
      </c>
      <c r="L19" s="492">
        <f>IF(J19="Diaria",+(K19/360),IF(J19="Mensual",+(K19/12),IF(J19="Bimestral",+(K19/6),IF(J19="Trimestral",+(K19/4),IF(J19="Semestral",+(K19/2),IF(J19="Anual",+(K19/1),""))))))</f>
        <v>0</v>
      </c>
      <c r="M19" s="483" t="s">
        <v>70</v>
      </c>
      <c r="N19" s="483">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483" t="s">
        <v>30</v>
      </c>
      <c r="P19" s="483">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483" t="s">
        <v>70</v>
      </c>
      <c r="R19" s="483">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478" t="s">
        <v>70</v>
      </c>
      <c r="T19" s="478" t="s">
        <v>58</v>
      </c>
      <c r="U19" s="478">
        <f>+MAX(N19,P19,R19)</f>
        <v>0.2</v>
      </c>
      <c r="V19" s="482" t="str">
        <f>IF(L19&lt;=20%,"Muy baja",IF(L19&lt;=40%,"Baja",IF(L19&lt;=60%,"Media",IF(L19&lt;=80%,"Alta",IF(L19&lt;=100%,"Muy alta",IF(L19&gt;=100%,"Muy alta",""))))))</f>
        <v>Muy baja</v>
      </c>
      <c r="W19" s="489">
        <f>+IFERROR(VLOOKUP(V19,Fórmula!$F$1:$G$6,2,FALSE),"")</f>
        <v>0.2</v>
      </c>
      <c r="X19" s="482" t="str">
        <f>IF(U19=20%,"Leve",IF(U19=40%,"Menor",IF(U19=60%,"Moderado",IF(U19=80%,"Mayor",IF(U19=100%,"Catastrófico","")))))</f>
        <v>Leve</v>
      </c>
      <c r="Y19" s="489">
        <f>+IFERROR(VLOOKUP(X19,Fórmula!$H$1:$I$6,2,FALSE),"")</f>
        <v>0.2</v>
      </c>
      <c r="Z19" s="490" t="str">
        <f>+IFERROR(VLOOKUP(V19&amp;X19,Fórmula!$C$2:$D$26,2,FALSE),"")</f>
        <v>Bajo</v>
      </c>
      <c r="AA19" s="481">
        <f>IF(Z19="Bajo",25%,IF(Z19="Moderado",50%,IF(Z19="Alto",75%,IF(Z19="Extremo",100%,""))))</f>
        <v>0.25</v>
      </c>
      <c r="AB19" s="481"/>
      <c r="AC19" s="49" t="s">
        <v>293</v>
      </c>
      <c r="AD19" s="49" t="s">
        <v>294</v>
      </c>
      <c r="AE19" s="49" t="s">
        <v>54</v>
      </c>
      <c r="AF19" s="31">
        <f t="shared" si="4"/>
        <v>0.25</v>
      </c>
      <c r="AG19" s="496" t="s">
        <v>199</v>
      </c>
      <c r="AH19" s="31">
        <f t="shared" si="5"/>
        <v>0.15</v>
      </c>
      <c r="AI19" s="31">
        <f t="shared" si="6"/>
        <v>0.4</v>
      </c>
      <c r="AJ19" s="496" t="s">
        <v>200</v>
      </c>
      <c r="AK19" s="483" t="s">
        <v>191</v>
      </c>
      <c r="AL19" s="49"/>
      <c r="AM19" s="483" t="s">
        <v>39</v>
      </c>
      <c r="AN19" s="49"/>
      <c r="AO19" s="496" t="s">
        <v>40</v>
      </c>
      <c r="AP19" s="49" t="s">
        <v>1391</v>
      </c>
      <c r="AQ19" s="49" t="s">
        <v>1392</v>
      </c>
      <c r="AR19" s="496" t="s">
        <v>206</v>
      </c>
      <c r="AS19" s="49" t="s">
        <v>1393</v>
      </c>
      <c r="AT19" s="496" t="s">
        <v>208</v>
      </c>
      <c r="AU19" s="496">
        <f>+AI19*AA19</f>
        <v>0.1</v>
      </c>
      <c r="AV19" s="32">
        <f>+AA19-AU19</f>
        <v>0.15</v>
      </c>
      <c r="AW19" s="520" t="str">
        <f>+IF(C19="Corrupción","Moderado",IF(#REF!&lt;=25%,"Bajo",IF(#REF!&lt;=50%,"Moderado",IF(#REF!&lt;=75%,"Alto",IF(#REF!&gt;75%,"Extremo","")))))</f>
        <v>Moderado</v>
      </c>
      <c r="AX19" s="491" t="s">
        <v>56</v>
      </c>
      <c r="AY19" s="161">
        <v>1</v>
      </c>
      <c r="AZ19" s="99" t="s">
        <v>295</v>
      </c>
      <c r="BA19" s="485" t="s">
        <v>1265</v>
      </c>
      <c r="BB19" s="486">
        <v>45170</v>
      </c>
      <c r="BC19" s="486">
        <v>45290</v>
      </c>
      <c r="BD19" s="48"/>
      <c r="BE19" s="86">
        <v>44985</v>
      </c>
      <c r="BF19" s="87" t="s">
        <v>1394</v>
      </c>
      <c r="BG19" s="87" t="s">
        <v>1395</v>
      </c>
      <c r="BH19" s="34">
        <v>45046</v>
      </c>
      <c r="BI19" s="87"/>
      <c r="BJ19" s="87"/>
      <c r="BK19" s="34">
        <v>45107</v>
      </c>
      <c r="BL19" s="106"/>
      <c r="BM19" s="261"/>
      <c r="BN19" s="34">
        <v>45169</v>
      </c>
      <c r="BO19" s="106"/>
      <c r="BP19" s="260"/>
      <c r="BQ19" s="34">
        <v>45230</v>
      </c>
      <c r="BR19" s="106"/>
      <c r="BS19" s="260"/>
      <c r="BT19" s="34">
        <v>45291</v>
      </c>
      <c r="BU19" s="34"/>
      <c r="BV19" s="162"/>
    </row>
    <row r="20" spans="1:74" ht="126.75" customHeight="1" x14ac:dyDescent="0.3">
      <c r="A20" s="702" t="s">
        <v>191</v>
      </c>
      <c r="B20" s="701" t="s">
        <v>99</v>
      </c>
      <c r="C20" s="701" t="s">
        <v>55</v>
      </c>
      <c r="D20" s="701" t="s">
        <v>76</v>
      </c>
      <c r="E20" s="701" t="s">
        <v>34</v>
      </c>
      <c r="F20" s="735" t="s">
        <v>300</v>
      </c>
      <c r="G20" s="724" t="s">
        <v>301</v>
      </c>
      <c r="H20" s="724" t="s">
        <v>302</v>
      </c>
      <c r="I20" s="735" t="s">
        <v>303</v>
      </c>
      <c r="J20" s="701" t="s">
        <v>63</v>
      </c>
      <c r="K20" s="701">
        <v>0</v>
      </c>
      <c r="L20" s="725">
        <f>IF(J20="Diaria",+(K20/360),IF(J20="Mensual",+(K20/12),IF(J20="Bimestral",+(K20/6),IF(J20="Trimestral",+(K20/4),IF(J20="Semestral",+(K20/2),IF(J20="Anual",+(K20/1),""))))))</f>
        <v>0</v>
      </c>
      <c r="M20" s="701" t="s">
        <v>29</v>
      </c>
      <c r="N20" s="701">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0.2</v>
      </c>
      <c r="O20" s="701" t="s">
        <v>46</v>
      </c>
      <c r="P20" s="701">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0.4</v>
      </c>
      <c r="Q20" s="701" t="s">
        <v>70</v>
      </c>
      <c r="R20" s="701">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729" t="s">
        <v>70</v>
      </c>
      <c r="T20" s="729" t="s">
        <v>58</v>
      </c>
      <c r="U20" s="729">
        <f>+MAX(N20,P20,R20)</f>
        <v>0.4</v>
      </c>
      <c r="V20" s="732" t="str">
        <f>IF(L20&lt;=20%,"Muy baja",IF(L20&lt;=40%,"Baja",IF(L20&lt;=60%,"Media",IF(L20&lt;=80%,"Alta",IF(L20&lt;=100%,"Muy alta",IF(L20&gt;=100%,"Muy alta",""))))))</f>
        <v>Muy baja</v>
      </c>
      <c r="W20" s="738">
        <f>+IFERROR(VLOOKUP(V20,Fórmula!$F$1:$G$6,2,FALSE),"")</f>
        <v>0.2</v>
      </c>
      <c r="X20" s="732" t="str">
        <f>IF(U20=20%,"Leve",IF(U20=40%,"Menor",IF(U20=60%,"Moderado",IF(U20=80%,"Mayor",IF(U20=100%,"Catastrófico","")))))</f>
        <v>Menor</v>
      </c>
      <c r="Y20" s="738">
        <f>+IFERROR(VLOOKUP(X20,Fórmula!$H$1:$I$6,2,FALSE),"")</f>
        <v>0.4</v>
      </c>
      <c r="Z20" s="722" t="str">
        <f>+IFERROR(VLOOKUP(V20&amp;X20,Fórmula!$C$2:$D$26,2,FALSE),"")</f>
        <v>Bajo</v>
      </c>
      <c r="AA20" s="726">
        <f>IF(Z20="Bajo",25%,IF(Z20="Moderado",50%,IF(Z20="Alto",75%,IF(Z20="Extremo",100%,""))))</f>
        <v>0.25</v>
      </c>
      <c r="AB20" s="726"/>
      <c r="AC20" s="49" t="s">
        <v>304</v>
      </c>
      <c r="AD20" s="49" t="s">
        <v>305</v>
      </c>
      <c r="AE20" s="49" t="s">
        <v>54</v>
      </c>
      <c r="AF20" s="31">
        <f t="shared" si="4"/>
        <v>0.25</v>
      </c>
      <c r="AG20" s="496" t="s">
        <v>199</v>
      </c>
      <c r="AH20" s="31">
        <f t="shared" si="5"/>
        <v>0.15</v>
      </c>
      <c r="AI20" s="31">
        <f t="shared" si="6"/>
        <v>0.4</v>
      </c>
      <c r="AJ20" s="496" t="s">
        <v>200</v>
      </c>
      <c r="AK20" s="483" t="s">
        <v>201</v>
      </c>
      <c r="AL20" s="49">
        <f>+AL12</f>
        <v>0</v>
      </c>
      <c r="AM20" s="483" t="s">
        <v>23</v>
      </c>
      <c r="AN20" s="49" t="s">
        <v>306</v>
      </c>
      <c r="AO20" s="496" t="s">
        <v>24</v>
      </c>
      <c r="AP20" s="49" t="s">
        <v>63</v>
      </c>
      <c r="AQ20" s="513" t="s">
        <v>1396</v>
      </c>
      <c r="AR20" s="496" t="s">
        <v>206</v>
      </c>
      <c r="AS20" s="49" t="str">
        <f>+AS12</f>
        <v>Jefe Unidad de Talento Humano</v>
      </c>
      <c r="AT20" s="496" t="s">
        <v>208</v>
      </c>
      <c r="AU20" s="496">
        <f>+AI20*AA20</f>
        <v>0.1</v>
      </c>
      <c r="AV20" s="32">
        <f>+AA20-AU20</f>
        <v>0.15</v>
      </c>
      <c r="AW20" s="807" t="str">
        <f>+IF(C20="Corrupción","Moderado",IF(AV21&lt;=25%,"Bajo",IF(AV21&lt;=50%,"Moderado",IF(AV21&lt;=75%,"Alto",IF(AV21&gt;75%,"Extremo","")))))</f>
        <v>Moderado</v>
      </c>
      <c r="AX20" s="723" t="s">
        <v>56</v>
      </c>
      <c r="AY20" s="161">
        <v>1</v>
      </c>
      <c r="AZ20" s="99"/>
      <c r="BA20" s="485" t="s">
        <v>1265</v>
      </c>
      <c r="BB20" s="486">
        <v>44927</v>
      </c>
      <c r="BC20" s="486">
        <v>45290</v>
      </c>
      <c r="BD20" s="48" t="s">
        <v>282</v>
      </c>
      <c r="BE20" s="86">
        <v>44985</v>
      </c>
      <c r="BF20" s="100" t="s">
        <v>1387</v>
      </c>
      <c r="BG20" s="87" t="s">
        <v>1388</v>
      </c>
      <c r="BH20" s="34">
        <v>45046</v>
      </c>
      <c r="BI20" s="87"/>
      <c r="BJ20" s="87"/>
      <c r="BK20" s="34">
        <v>45107</v>
      </c>
      <c r="BL20" s="263"/>
      <c r="BM20" s="264"/>
      <c r="BN20" s="232">
        <v>45169</v>
      </c>
      <c r="BO20" s="518"/>
      <c r="BP20" s="231"/>
      <c r="BQ20" s="34">
        <v>45230</v>
      </c>
      <c r="BR20" s="518"/>
      <c r="BS20" s="231"/>
      <c r="BT20" s="34">
        <v>45291</v>
      </c>
      <c r="BU20" s="34"/>
      <c r="BV20" s="162"/>
    </row>
    <row r="21" spans="1:74" ht="156.75" customHeight="1" x14ac:dyDescent="0.3">
      <c r="A21" s="702"/>
      <c r="B21" s="701"/>
      <c r="C21" s="701"/>
      <c r="D21" s="701"/>
      <c r="E21" s="701"/>
      <c r="F21" s="735"/>
      <c r="G21" s="724"/>
      <c r="H21" s="724"/>
      <c r="I21" s="735"/>
      <c r="J21" s="701"/>
      <c r="K21" s="701"/>
      <c r="L21" s="725"/>
      <c r="M21" s="701"/>
      <c r="N21" s="701"/>
      <c r="O21" s="701"/>
      <c r="P21" s="701"/>
      <c r="Q21" s="701"/>
      <c r="R21" s="701"/>
      <c r="S21" s="729"/>
      <c r="T21" s="729"/>
      <c r="U21" s="729"/>
      <c r="V21" s="732"/>
      <c r="W21" s="738"/>
      <c r="X21" s="732"/>
      <c r="Y21" s="738"/>
      <c r="Z21" s="722"/>
      <c r="AA21" s="726"/>
      <c r="AB21" s="726"/>
      <c r="AC21" s="28" t="s">
        <v>310</v>
      </c>
      <c r="AD21" s="28" t="s">
        <v>311</v>
      </c>
      <c r="AE21" s="28" t="s">
        <v>54</v>
      </c>
      <c r="AF21" s="37">
        <f t="shared" ref="AF21:AF22" si="7">IF(AE21="Preventivo",25%,IF(AE21="Detectivo",15%,IF(AE21="Correctivo",10%,"")))</f>
        <v>0.25</v>
      </c>
      <c r="AG21" s="513" t="s">
        <v>199</v>
      </c>
      <c r="AH21" s="37">
        <f t="shared" ref="AH21:AH22" si="8">IF(AG21="Manual",15%,IF(AG21="Automático",25%,""))</f>
        <v>0.15</v>
      </c>
      <c r="AI21" s="37">
        <f t="shared" ref="AI21:AI22" si="9">+AH21+AF21</f>
        <v>0.4</v>
      </c>
      <c r="AJ21" s="513" t="s">
        <v>200</v>
      </c>
      <c r="AK21" s="473" t="s">
        <v>201</v>
      </c>
      <c r="AL21" s="28" t="s">
        <v>312</v>
      </c>
      <c r="AM21" s="473" t="s">
        <v>39</v>
      </c>
      <c r="AN21" s="513"/>
      <c r="AO21" s="513" t="s">
        <v>24</v>
      </c>
      <c r="AP21" s="513" t="s">
        <v>63</v>
      </c>
      <c r="AQ21" s="513" t="s">
        <v>1389</v>
      </c>
      <c r="AR21" s="513" t="s">
        <v>206</v>
      </c>
      <c r="AS21" s="513" t="s">
        <v>1386</v>
      </c>
      <c r="AT21" s="513" t="s">
        <v>208</v>
      </c>
      <c r="AU21" s="496">
        <f>+AV20*AI21</f>
        <v>0.06</v>
      </c>
      <c r="AV21" s="32">
        <f>+AV20-AU21</f>
        <v>0.09</v>
      </c>
      <c r="AW21" s="807"/>
      <c r="AX21" s="723"/>
      <c r="AY21" s="167">
        <v>2</v>
      </c>
      <c r="AZ21" s="49"/>
      <c r="BA21" s="485" t="s">
        <v>1265</v>
      </c>
      <c r="BB21" s="486">
        <v>44927</v>
      </c>
      <c r="BC21" s="486">
        <v>45290</v>
      </c>
      <c r="BD21" s="496" t="s">
        <v>313</v>
      </c>
      <c r="BE21" s="86">
        <v>44985</v>
      </c>
      <c r="BF21" s="133" t="s">
        <v>1390</v>
      </c>
      <c r="BG21" s="87" t="s">
        <v>1388</v>
      </c>
      <c r="BH21" s="34">
        <v>45046</v>
      </c>
      <c r="BI21" s="87"/>
      <c r="BJ21" s="87"/>
      <c r="BK21" s="233">
        <v>45107</v>
      </c>
      <c r="BL21" s="267"/>
      <c r="BM21" s="268"/>
      <c r="BN21" s="199">
        <v>45169</v>
      </c>
      <c r="BO21" s="231"/>
      <c r="BP21" s="262"/>
      <c r="BQ21" s="232">
        <v>45230</v>
      </c>
      <c r="BR21" s="230"/>
      <c r="BS21" s="262"/>
      <c r="BT21" s="34">
        <v>45291</v>
      </c>
      <c r="BU21" s="34"/>
      <c r="BV21" s="162"/>
    </row>
    <row r="22" spans="1:74" ht="216.75" customHeight="1" x14ac:dyDescent="0.3">
      <c r="A22" s="494" t="s">
        <v>191</v>
      </c>
      <c r="B22" s="483" t="s">
        <v>99</v>
      </c>
      <c r="C22" s="483" t="s">
        <v>55</v>
      </c>
      <c r="D22" s="483" t="s">
        <v>76</v>
      </c>
      <c r="E22" s="483" t="s">
        <v>34</v>
      </c>
      <c r="F22" s="497" t="s">
        <v>318</v>
      </c>
      <c r="G22" s="485" t="s">
        <v>319</v>
      </c>
      <c r="H22" s="485" t="s">
        <v>320</v>
      </c>
      <c r="I22" s="497" t="s">
        <v>321</v>
      </c>
      <c r="J22" s="483" t="s">
        <v>32</v>
      </c>
      <c r="K22" s="483">
        <v>0</v>
      </c>
      <c r="L22" s="492">
        <f>IF(J22="Diaria",+(K22/360),IF(J22="Mensual",+(K22/12),IF(J22="Bimestral",+(K22/6),IF(J22="Trimestral",+(K22/4),IF(J22="Semestral",+(K22/2),IF(J22="Anual",+(K22/1),""))))))</f>
        <v>0</v>
      </c>
      <c r="M22" s="483" t="s">
        <v>70</v>
      </c>
      <c r="N22" s="483">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483" t="s">
        <v>30</v>
      </c>
      <c r="P22" s="483">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483" t="s">
        <v>70</v>
      </c>
      <c r="R22" s="483">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478" t="s">
        <v>70</v>
      </c>
      <c r="T22" s="478" t="s">
        <v>58</v>
      </c>
      <c r="U22" s="478">
        <f>+MAX(N22,P22,R22)</f>
        <v>0.2</v>
      </c>
      <c r="V22" s="482" t="str">
        <f>IF(L22&lt;=20%,"Muy baja",IF(L22&lt;=40%,"Baja",IF(L22&lt;=60%,"Media",IF(L22&lt;=80%,"Alta",IF(L22&lt;=100%,"Muy alta",IF(L22&gt;=100%,"Muy alta",""))))))</f>
        <v>Muy baja</v>
      </c>
      <c r="W22" s="489">
        <f>+IFERROR(VLOOKUP(V22,Fórmula!$F$1:$G$6,2,FALSE),"")</f>
        <v>0.2</v>
      </c>
      <c r="X22" s="482" t="str">
        <f>IF(U22=20%,"Leve",IF(U22=40%,"Menor",IF(U22=60%,"Moderado",IF(U22=80%,"Mayor",IF(U22=100%,"Catastrófico","")))))</f>
        <v>Leve</v>
      </c>
      <c r="Y22" s="489">
        <f>+IFERROR(VLOOKUP(X22,Fórmula!$H$1:$I$6,2,FALSE),"")</f>
        <v>0.2</v>
      </c>
      <c r="Z22" s="490" t="str">
        <f>+IFERROR(VLOOKUP(V22&amp;X22,Fórmula!$C$2:$D$26,2,FALSE),"")</f>
        <v>Bajo</v>
      </c>
      <c r="AA22" s="481">
        <f>IF(Z22="Bajo",25%,IF(Z22="Moderado",50%,IF(Z22="Alto",75%,IF(Z22="Extremo",100%,""))))</f>
        <v>0.25</v>
      </c>
      <c r="AB22" s="481"/>
      <c r="AC22" s="49" t="s">
        <v>322</v>
      </c>
      <c r="AD22" s="49" t="s">
        <v>323</v>
      </c>
      <c r="AE22" s="49" t="s">
        <v>54</v>
      </c>
      <c r="AF22" s="31">
        <f t="shared" si="7"/>
        <v>0.25</v>
      </c>
      <c r="AG22" s="496" t="s">
        <v>199</v>
      </c>
      <c r="AH22" s="31">
        <f t="shared" si="8"/>
        <v>0.15</v>
      </c>
      <c r="AI22" s="31">
        <f t="shared" si="9"/>
        <v>0.4</v>
      </c>
      <c r="AJ22" s="496" t="s">
        <v>200</v>
      </c>
      <c r="AK22" s="483" t="s">
        <v>191</v>
      </c>
      <c r="AL22" s="49"/>
      <c r="AM22" s="483" t="s">
        <v>39</v>
      </c>
      <c r="AN22" s="49"/>
      <c r="AO22" s="496" t="s">
        <v>40</v>
      </c>
      <c r="AP22" s="49" t="s">
        <v>1391</v>
      </c>
      <c r="AQ22" s="49" t="s">
        <v>1397</v>
      </c>
      <c r="AR22" s="496" t="s">
        <v>206</v>
      </c>
      <c r="AS22" s="49" t="s">
        <v>1393</v>
      </c>
      <c r="AT22" s="496" t="s">
        <v>208</v>
      </c>
      <c r="AU22" s="496">
        <f>+AI22*AA22</f>
        <v>0.1</v>
      </c>
      <c r="AV22" s="32">
        <f>+AA22-AU22</f>
        <v>0.15</v>
      </c>
      <c r="AW22" s="520" t="str">
        <f>+IF(C22="Corrupción","Moderado",IF(#REF!&lt;=25%,"Bajo",IF(#REF!&lt;=50%,"Moderado",IF(#REF!&lt;=75%,"Alto",IF(#REF!&gt;75%,"Extremo","")))))</f>
        <v>Moderado</v>
      </c>
      <c r="AX22" s="491" t="s">
        <v>56</v>
      </c>
      <c r="AY22" s="161">
        <v>1</v>
      </c>
      <c r="AZ22" s="99" t="s">
        <v>324</v>
      </c>
      <c r="BA22" s="485" t="s">
        <v>1265</v>
      </c>
      <c r="BB22" s="486">
        <v>45170</v>
      </c>
      <c r="BC22" s="486">
        <v>45290</v>
      </c>
      <c r="BD22" s="48"/>
      <c r="BE22" s="86">
        <v>44985</v>
      </c>
      <c r="BF22" s="87" t="s">
        <v>1398</v>
      </c>
      <c r="BG22" s="126" t="s">
        <v>1399</v>
      </c>
      <c r="BH22" s="34">
        <v>45046</v>
      </c>
      <c r="BI22" s="87"/>
      <c r="BJ22" s="87"/>
      <c r="BK22" s="233">
        <v>45107</v>
      </c>
      <c r="BL22" s="265"/>
      <c r="BM22" s="200"/>
      <c r="BN22" s="200">
        <v>45169</v>
      </c>
      <c r="BO22" s="266"/>
      <c r="BP22" s="269"/>
      <c r="BQ22" s="232">
        <v>45230</v>
      </c>
      <c r="BR22" s="266"/>
      <c r="BS22" s="269"/>
      <c r="BT22" s="34">
        <v>45291</v>
      </c>
      <c r="BU22" s="34"/>
      <c r="BV22" s="162"/>
    </row>
  </sheetData>
  <sheetProtection formatCells="0" formatColumns="0" formatRows="0"/>
  <autoFilter ref="A3:BV22" xr:uid="{00000000-0009-0000-0000-00000C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02">
    <mergeCell ref="Z17:Z18"/>
    <mergeCell ref="AB17:AB18"/>
    <mergeCell ref="AW17:AW18"/>
    <mergeCell ref="AX17:AX18"/>
    <mergeCell ref="A7:A11"/>
    <mergeCell ref="B7:B11"/>
    <mergeCell ref="C7:C11"/>
    <mergeCell ref="D7:D11"/>
    <mergeCell ref="E7:E11"/>
    <mergeCell ref="H7:H11"/>
    <mergeCell ref="I7:I11"/>
    <mergeCell ref="J7:J11"/>
    <mergeCell ref="K7:K11"/>
    <mergeCell ref="L7:L11"/>
    <mergeCell ref="M7:M11"/>
    <mergeCell ref="O7:O11"/>
    <mergeCell ref="Q7:Q11"/>
    <mergeCell ref="S7:S11"/>
    <mergeCell ref="T7:T11"/>
    <mergeCell ref="V7:V11"/>
    <mergeCell ref="X7:X11"/>
    <mergeCell ref="Z7:Z11"/>
    <mergeCell ref="AB7:AB11"/>
    <mergeCell ref="AW7:AW11"/>
    <mergeCell ref="K17:K18"/>
    <mergeCell ref="L17:L18"/>
    <mergeCell ref="M17:M18"/>
    <mergeCell ref="O17:O18"/>
    <mergeCell ref="Q17:Q18"/>
    <mergeCell ref="S17:S18"/>
    <mergeCell ref="T17:T18"/>
    <mergeCell ref="V17:V18"/>
    <mergeCell ref="X17:X18"/>
    <mergeCell ref="AA20:AA21"/>
    <mergeCell ref="AB20:AB21"/>
    <mergeCell ref="AW20:AW21"/>
    <mergeCell ref="AX20:AX21"/>
    <mergeCell ref="A20:A21"/>
    <mergeCell ref="B20:B21"/>
    <mergeCell ref="C20:C21"/>
    <mergeCell ref="D20:D21"/>
    <mergeCell ref="E20:E21"/>
    <mergeCell ref="F20:F21"/>
    <mergeCell ref="G20:G21"/>
    <mergeCell ref="H20:H21"/>
    <mergeCell ref="I20:I21"/>
    <mergeCell ref="K20:K21"/>
    <mergeCell ref="L20:L21"/>
    <mergeCell ref="M20:M21"/>
    <mergeCell ref="N20:N21"/>
    <mergeCell ref="O20:O21"/>
    <mergeCell ref="P20:P21"/>
    <mergeCell ref="Q20:Q21"/>
    <mergeCell ref="R20:R21"/>
    <mergeCell ref="S20:S21"/>
    <mergeCell ref="T20:T21"/>
    <mergeCell ref="U20:U21"/>
    <mergeCell ref="B17:B18"/>
    <mergeCell ref="C17:C18"/>
    <mergeCell ref="D17:D18"/>
    <mergeCell ref="E17:E18"/>
    <mergeCell ref="F17:F18"/>
    <mergeCell ref="G17:G18"/>
    <mergeCell ref="H17:H18"/>
    <mergeCell ref="I17:I18"/>
    <mergeCell ref="J20:J21"/>
    <mergeCell ref="J17:J18"/>
    <mergeCell ref="V20:V21"/>
    <mergeCell ref="W20:W21"/>
    <mergeCell ref="X20:X21"/>
    <mergeCell ref="Y20:Y21"/>
    <mergeCell ref="Z20:Z21"/>
    <mergeCell ref="A17:A18"/>
    <mergeCell ref="AY2:AZ3"/>
    <mergeCell ref="BA2:BA3"/>
    <mergeCell ref="BB2:BB3"/>
    <mergeCell ref="A1:T2"/>
    <mergeCell ref="AC1:AT1"/>
    <mergeCell ref="AV1:AX1"/>
    <mergeCell ref="AC2:AC3"/>
    <mergeCell ref="AD2:AD3"/>
    <mergeCell ref="AE2:AH2"/>
    <mergeCell ref="AI2:AI3"/>
    <mergeCell ref="AJ2:AT2"/>
    <mergeCell ref="U1:AB2"/>
    <mergeCell ref="AK3:AL3"/>
    <mergeCell ref="AM3:AN3"/>
    <mergeCell ref="AO3:AP3"/>
    <mergeCell ref="AR3:AS3"/>
    <mergeCell ref="AU2:AW3"/>
    <mergeCell ref="AX2:AX3"/>
    <mergeCell ref="AY1:BV1"/>
    <mergeCell ref="BE2:BV2"/>
    <mergeCell ref="A4:A6"/>
    <mergeCell ref="B4:B6"/>
    <mergeCell ref="C4:C6"/>
    <mergeCell ref="D4:D6"/>
    <mergeCell ref="E4:E6"/>
    <mergeCell ref="F4:F6"/>
    <mergeCell ref="BD2:BD3"/>
    <mergeCell ref="N4:N6"/>
    <mergeCell ref="O4:O6"/>
    <mergeCell ref="P4:P6"/>
    <mergeCell ref="Q4:Q6"/>
    <mergeCell ref="R4:R6"/>
    <mergeCell ref="U4:U6"/>
    <mergeCell ref="V4:V6"/>
    <mergeCell ref="W4:W6"/>
    <mergeCell ref="X4:X6"/>
    <mergeCell ref="Y4:Y6"/>
    <mergeCell ref="Z4:Z6"/>
    <mergeCell ref="AA4:AA6"/>
    <mergeCell ref="G4:G6"/>
    <mergeCell ref="H4:H6"/>
    <mergeCell ref="I4:I6"/>
    <mergeCell ref="G3:H3"/>
    <mergeCell ref="BC2:BC3"/>
    <mergeCell ref="M4:M6"/>
    <mergeCell ref="S4:S6"/>
    <mergeCell ref="T4:T6"/>
    <mergeCell ref="W7:W10"/>
    <mergeCell ref="P7:P10"/>
    <mergeCell ref="R7:R10"/>
    <mergeCell ref="U7:U10"/>
    <mergeCell ref="J4:J6"/>
    <mergeCell ref="K4:K6"/>
    <mergeCell ref="L4:L6"/>
    <mergeCell ref="AZ4:AZ5"/>
    <mergeCell ref="BA4:BA5"/>
    <mergeCell ref="N7:N10"/>
    <mergeCell ref="F7:F11"/>
    <mergeCell ref="G7:G11"/>
    <mergeCell ref="BB4:BB5"/>
    <mergeCell ref="BC4:BC5"/>
    <mergeCell ref="BD4:BD5"/>
    <mergeCell ref="AY4:AY5"/>
    <mergeCell ref="Y7:Y10"/>
    <mergeCell ref="AA7:AA10"/>
    <mergeCell ref="AB4:AB6"/>
    <mergeCell ref="AW4:AW6"/>
    <mergeCell ref="AX4:AX6"/>
    <mergeCell ref="AX7:AX11"/>
    <mergeCell ref="AX12:AX14"/>
    <mergeCell ref="V12:V14"/>
    <mergeCell ref="W12:W14"/>
    <mergeCell ref="X12:X14"/>
    <mergeCell ref="Y12:Y14"/>
    <mergeCell ref="Z12:Z14"/>
    <mergeCell ref="AA12:AA14"/>
    <mergeCell ref="G12:G14"/>
    <mergeCell ref="H12:H14"/>
    <mergeCell ref="I12:I14"/>
    <mergeCell ref="M12:M14"/>
    <mergeCell ref="S12:S14"/>
    <mergeCell ref="T12:T14"/>
    <mergeCell ref="N12:N14"/>
    <mergeCell ref="O12:O14"/>
    <mergeCell ref="P12:P14"/>
    <mergeCell ref="Q12:Q14"/>
    <mergeCell ref="R12:R14"/>
    <mergeCell ref="U12:U14"/>
    <mergeCell ref="J12:J14"/>
    <mergeCell ref="K12:K14"/>
    <mergeCell ref="L12:L14"/>
    <mergeCell ref="A15:A16"/>
    <mergeCell ref="B15:B16"/>
    <mergeCell ref="C15:C16"/>
    <mergeCell ref="D15:D16"/>
    <mergeCell ref="E15:E16"/>
    <mergeCell ref="F15:F16"/>
    <mergeCell ref="G15:G16"/>
    <mergeCell ref="AB12:AB14"/>
    <mergeCell ref="AW12:AW14"/>
    <mergeCell ref="A12:A14"/>
    <mergeCell ref="B12:B14"/>
    <mergeCell ref="C12:C14"/>
    <mergeCell ref="D12:D14"/>
    <mergeCell ref="E12:E14"/>
    <mergeCell ref="F12:F14"/>
    <mergeCell ref="N15:N16"/>
    <mergeCell ref="O15:O16"/>
    <mergeCell ref="P15:P16"/>
    <mergeCell ref="Q15:Q16"/>
    <mergeCell ref="R15:R16"/>
    <mergeCell ref="U15:U16"/>
    <mergeCell ref="AW15:AW16"/>
    <mergeCell ref="J15:J16"/>
    <mergeCell ref="K15:K16"/>
    <mergeCell ref="AX15:AX16"/>
    <mergeCell ref="W15:W16"/>
    <mergeCell ref="X15:X16"/>
    <mergeCell ref="Y15:Y16"/>
    <mergeCell ref="Z15:Z16"/>
    <mergeCell ref="AA15:AA16"/>
    <mergeCell ref="AB15:AB16"/>
    <mergeCell ref="H15:H16"/>
    <mergeCell ref="I15:I16"/>
    <mergeCell ref="M15:M16"/>
    <mergeCell ref="S15:S16"/>
    <mergeCell ref="T15:T16"/>
    <mergeCell ref="V15:V16"/>
    <mergeCell ref="L15:L16"/>
  </mergeCells>
  <conditionalFormatting sqref="AC4:AC5">
    <cfRule type="containsText" dxfId="746" priority="957" operator="containsText" text="ALTA">
      <formula>NOT(ISERROR(SEARCH("ALTA",AC4)))</formula>
    </cfRule>
    <cfRule type="containsText" dxfId="745" priority="955" operator="containsText" text="BAJA">
      <formula>NOT(ISERROR(SEARCH("BAJA",AC4)))</formula>
    </cfRule>
    <cfRule type="containsText" dxfId="744" priority="956" operator="containsText" text="MEDIA">
      <formula>NOT(ISERROR(SEARCH("MEDIA",AC4)))</formula>
    </cfRule>
  </conditionalFormatting>
  <conditionalFormatting sqref="AC9:AC11">
    <cfRule type="containsText" dxfId="743" priority="942" operator="containsText" text="ALTA">
      <formula>NOT(ISERROR(SEARCH("ALTA",AC9)))</formula>
    </cfRule>
    <cfRule type="containsText" dxfId="742" priority="940" operator="containsText" text="BAJA">
      <formula>NOT(ISERROR(SEARCH("BAJA",AC9)))</formula>
    </cfRule>
    <cfRule type="containsText" dxfId="741" priority="941" operator="containsText" text="MEDIA">
      <formula>NOT(ISERROR(SEARCH("MEDIA",AC9)))</formula>
    </cfRule>
  </conditionalFormatting>
  <conditionalFormatting sqref="AC14:AC17">
    <cfRule type="containsText" dxfId="740" priority="319" operator="containsText" text="BAJA">
      <formula>NOT(ISERROR(SEARCH("BAJA",AC14)))</formula>
    </cfRule>
    <cfRule type="containsText" dxfId="739" priority="321" operator="containsText" text="ALTA">
      <formula>NOT(ISERROR(SEARCH("ALTA",AC14)))</formula>
    </cfRule>
    <cfRule type="containsText" dxfId="738" priority="320" operator="containsText" text="MEDIA">
      <formula>NOT(ISERROR(SEARCH("MEDIA",AC14)))</formula>
    </cfRule>
  </conditionalFormatting>
  <conditionalFormatting sqref="AC22">
    <cfRule type="containsText" dxfId="737" priority="3" operator="containsText" text="ALTA">
      <formula>NOT(ISERROR(SEARCH("ALTA",AC22)))</formula>
    </cfRule>
  </conditionalFormatting>
  <conditionalFormatting sqref="AC18:AD21">
    <cfRule type="containsText" dxfId="736" priority="61" operator="containsText" text="ALTA">
      <formula>NOT(ISERROR(SEARCH("ALTA",AC18)))</formula>
    </cfRule>
  </conditionalFormatting>
  <conditionalFormatting sqref="AC18:AD22">
    <cfRule type="containsText" dxfId="735" priority="2" operator="containsText" text="MEDIA">
      <formula>NOT(ISERROR(SEARCH("MEDIA",AC18)))</formula>
    </cfRule>
    <cfRule type="containsText" dxfId="734" priority="1" operator="containsText" text="BAJA">
      <formula>NOT(ISERROR(SEARCH("BAJA",AC18)))</formula>
    </cfRule>
  </conditionalFormatting>
  <conditionalFormatting sqref="AD7">
    <cfRule type="containsText" dxfId="733" priority="946" operator="containsText" text="BAJA">
      <formula>NOT(ISERROR(SEARCH("BAJA",AD7)))</formula>
    </cfRule>
    <cfRule type="containsText" dxfId="732" priority="947" operator="containsText" text="MEDIA">
      <formula>NOT(ISERROR(SEARCH("MEDIA",AD7)))</formula>
    </cfRule>
    <cfRule type="containsText" dxfId="731" priority="948" operator="containsText" text="ALTA">
      <formula>NOT(ISERROR(SEARCH("ALTA",AD7)))</formula>
    </cfRule>
  </conditionalFormatting>
  <conditionalFormatting sqref="AD12">
    <cfRule type="containsText" dxfId="730" priority="728" operator="containsText" text="BAJA">
      <formula>NOT(ISERROR(SEARCH("BAJA",AD12)))</formula>
    </cfRule>
    <cfRule type="containsText" dxfId="729" priority="730" operator="containsText" text="ALTA">
      <formula>NOT(ISERROR(SEARCH("ALTA",AD12)))</formula>
    </cfRule>
    <cfRule type="containsText" dxfId="728" priority="729" operator="containsText" text="MEDIA">
      <formula>NOT(ISERROR(SEARCH("MEDIA",AD12)))</formula>
    </cfRule>
  </conditionalFormatting>
  <conditionalFormatting sqref="AD17">
    <cfRule type="containsText" dxfId="727" priority="324" operator="containsText" text="ALTA">
      <formula>NOT(ISERROR(SEARCH("ALTA",AD17)))</formula>
    </cfRule>
    <cfRule type="containsText" dxfId="726" priority="322" operator="containsText" text="BAJA">
      <formula>NOT(ISERROR(SEARCH("BAJA",AD17)))</formula>
    </cfRule>
    <cfRule type="containsText" dxfId="725" priority="323" operator="containsText" text="MEDIA">
      <formula>NOT(ISERROR(SEARCH("MEDIA",AD17)))</formula>
    </cfRule>
  </conditionalFormatting>
  <conditionalFormatting sqref="AD15:AL15">
    <cfRule type="containsText" dxfId="724" priority="530" operator="containsText" text="ALTA">
      <formula>NOT(ISERROR(SEARCH("ALTA",AD15)))</formula>
    </cfRule>
    <cfRule type="containsText" dxfId="723" priority="528" operator="containsText" text="BAJA">
      <formula>NOT(ISERROR(SEARCH("BAJA",AD15)))</formula>
    </cfRule>
    <cfRule type="containsText" dxfId="722" priority="529" operator="containsText" text="MEDIA">
      <formula>NOT(ISERROR(SEARCH("MEDIA",AD15)))</formula>
    </cfRule>
  </conditionalFormatting>
  <conditionalFormatting sqref="AD22:AN22">
    <cfRule type="containsText" dxfId="721" priority="15" operator="containsText" text="ALTA">
      <formula>NOT(ISERROR(SEARCH("ALTA",AD22)))</formula>
    </cfRule>
  </conditionalFormatting>
  <conditionalFormatting sqref="AJ4:AK16">
    <cfRule type="containsText" dxfId="720" priority="706" operator="containsText" text="ALTA">
      <formula>NOT(ISERROR(SEARCH("ALTA",AJ4)))</formula>
    </cfRule>
    <cfRule type="containsText" dxfId="719" priority="705" operator="containsText" text="MEDIA">
      <formula>NOT(ISERROR(SEARCH("MEDIA",AJ4)))</formula>
    </cfRule>
    <cfRule type="containsText" dxfId="718" priority="704" operator="containsText" text="BAJA">
      <formula>NOT(ISERROR(SEARCH("BAJA",AJ4)))</formula>
    </cfRule>
  </conditionalFormatting>
  <conditionalFormatting sqref="AJ17:AL17">
    <cfRule type="containsText" dxfId="717" priority="318" operator="containsText" text="ALTA">
      <formula>NOT(ISERROR(SEARCH("ALTA",AJ17)))</formula>
    </cfRule>
  </conditionalFormatting>
  <conditionalFormatting sqref="AJ18:AL18">
    <cfRule type="containsText" dxfId="716" priority="191" operator="containsText" text="ALTA">
      <formula>NOT(ISERROR(SEARCH("ALTA",AJ18)))</formula>
    </cfRule>
    <cfRule type="containsText" dxfId="715" priority="190" operator="containsText" text="MEDIA">
      <formula>NOT(ISERROR(SEARCH("MEDIA",AJ18)))</formula>
    </cfRule>
    <cfRule type="containsText" dxfId="714" priority="189" operator="containsText" text="BAJA">
      <formula>NOT(ISERROR(SEARCH("BAJA",AJ18)))</formula>
    </cfRule>
  </conditionalFormatting>
  <conditionalFormatting sqref="AJ19:AL19">
    <cfRule type="containsText" dxfId="713" priority="141" operator="containsText" text="ALTA">
      <formula>NOT(ISERROR(SEARCH("ALTA",AJ19)))</formula>
    </cfRule>
  </conditionalFormatting>
  <conditionalFormatting sqref="AJ20:AL22">
    <cfRule type="containsText" dxfId="712" priority="16" operator="containsText" text="BAJA">
      <formula>NOT(ISERROR(SEARCH("BAJA",AJ20)))</formula>
    </cfRule>
    <cfRule type="containsText" dxfId="711" priority="17" operator="containsText" text="MEDIA">
      <formula>NOT(ISERROR(SEARCH("MEDIA",AJ20)))</formula>
    </cfRule>
  </conditionalFormatting>
  <conditionalFormatting sqref="AJ21:AL22">
    <cfRule type="containsText" dxfId="710" priority="18" operator="containsText" text="ALTA">
      <formula>NOT(ISERROR(SEARCH("ALTA",AJ21)))</formula>
    </cfRule>
  </conditionalFormatting>
  <conditionalFormatting sqref="AJ17:AN17">
    <cfRule type="containsText" dxfId="709" priority="313" operator="containsText" text="BAJA">
      <formula>NOT(ISERROR(SEARCH("BAJA",AJ17)))</formula>
    </cfRule>
    <cfRule type="containsText" dxfId="708" priority="314" operator="containsText" text="MEDIA">
      <formula>NOT(ISERROR(SEARCH("MEDIA",AJ17)))</formula>
    </cfRule>
  </conditionalFormatting>
  <conditionalFormatting sqref="AJ19:AN19">
    <cfRule type="containsText" dxfId="707" priority="137" operator="containsText" text="MEDIA">
      <formula>NOT(ISERROR(SEARCH("MEDIA",AJ19)))</formula>
    </cfRule>
    <cfRule type="containsText" dxfId="706" priority="136" operator="containsText" text="BAJA">
      <formula>NOT(ISERROR(SEARCH("BAJA",AJ19)))</formula>
    </cfRule>
  </conditionalFormatting>
  <conditionalFormatting sqref="AJ20:AQ20">
    <cfRule type="containsText" dxfId="705" priority="43" operator="containsText" text="ALTA">
      <formula>NOT(ISERROR(SEARCH("ALTA",AJ20)))</formula>
    </cfRule>
  </conditionalFormatting>
  <conditionalFormatting sqref="AL7">
    <cfRule type="containsText" dxfId="704" priority="938" operator="containsText" text="MEDIA">
      <formula>NOT(ISERROR(SEARCH("MEDIA",AL7)))</formula>
    </cfRule>
    <cfRule type="containsText" dxfId="703" priority="937" operator="containsText" text="BAJA">
      <formula>NOT(ISERROR(SEARCH("BAJA",AL7)))</formula>
    </cfRule>
    <cfRule type="containsText" dxfId="702" priority="939" operator="containsText" text="ALTA">
      <formula>NOT(ISERROR(SEARCH("ALTA",AL7)))</formula>
    </cfRule>
  </conditionalFormatting>
  <conditionalFormatting sqref="AN12">
    <cfRule type="containsText" dxfId="701" priority="722" operator="containsText" text="BAJA">
      <formula>NOT(ISERROR(SEARCH("BAJA",AN12)))</formula>
    </cfRule>
    <cfRule type="containsText" dxfId="700" priority="723" operator="containsText" text="MEDIA">
      <formula>NOT(ISERROR(SEARCH("MEDIA",AN12)))</formula>
    </cfRule>
    <cfRule type="containsText" dxfId="699" priority="724" operator="containsText" text="ALTA">
      <formula>NOT(ISERROR(SEARCH("ALTA",AN12)))</formula>
    </cfRule>
  </conditionalFormatting>
  <conditionalFormatting sqref="AN15">
    <cfRule type="containsText" dxfId="698" priority="525" operator="containsText" text="BAJA">
      <formula>NOT(ISERROR(SEARCH("BAJA",AN15)))</formula>
    </cfRule>
    <cfRule type="containsText" dxfId="697" priority="527" operator="containsText" text="ALTA">
      <formula>NOT(ISERROR(SEARCH("ALTA",AN15)))</formula>
    </cfRule>
    <cfRule type="containsText" dxfId="696" priority="526" operator="containsText" text="MEDIA">
      <formula>NOT(ISERROR(SEARCH("MEDIA",AN15)))</formula>
    </cfRule>
  </conditionalFormatting>
  <conditionalFormatting sqref="AN17">
    <cfRule type="containsText" dxfId="695" priority="315" operator="containsText" text="ALTA">
      <formula>NOT(ISERROR(SEARCH("ALTA",AN17)))</formula>
    </cfRule>
  </conditionalFormatting>
  <conditionalFormatting sqref="AN18">
    <cfRule type="containsText" dxfId="694" priority="186" operator="containsText" text="BAJA">
      <formula>NOT(ISERROR(SEARCH("BAJA",AN18)))</formula>
    </cfRule>
    <cfRule type="containsText" dxfId="693" priority="187" operator="containsText" text="MEDIA">
      <formula>NOT(ISERROR(SEARCH("MEDIA",AN18)))</formula>
    </cfRule>
    <cfRule type="containsText" dxfId="692" priority="188" operator="containsText" text="ALTA">
      <formula>NOT(ISERROR(SEARCH("ALTA",AN18)))</formula>
    </cfRule>
  </conditionalFormatting>
  <conditionalFormatting sqref="AN19">
    <cfRule type="containsText" dxfId="691" priority="138" operator="containsText" text="ALTA">
      <formula>NOT(ISERROR(SEARCH("ALTA",AN19)))</formula>
    </cfRule>
  </conditionalFormatting>
  <conditionalFormatting sqref="AN20:AN21">
    <cfRule type="containsText" dxfId="690" priority="55" operator="containsText" text="ALTA">
      <formula>NOT(ISERROR(SEARCH("ALTA",AN20)))</formula>
    </cfRule>
    <cfRule type="containsText" dxfId="689" priority="54" operator="containsText" text="MEDIA">
      <formula>NOT(ISERROR(SEARCH("MEDIA",AN20)))</formula>
    </cfRule>
    <cfRule type="containsText" dxfId="688" priority="53" operator="containsText" text="BAJA">
      <formula>NOT(ISERROR(SEARCH("BAJA",AN20)))</formula>
    </cfRule>
  </conditionalFormatting>
  <conditionalFormatting sqref="AN22">
    <cfRule type="containsText" dxfId="687" priority="14" operator="containsText" text="MEDIA">
      <formula>NOT(ISERROR(SEARCH("MEDIA",AN22)))</formula>
    </cfRule>
    <cfRule type="containsText" dxfId="686" priority="13" operator="containsText" text="BAJA">
      <formula>NOT(ISERROR(SEARCH("BAJA",AN22)))</formula>
    </cfRule>
  </conditionalFormatting>
  <conditionalFormatting sqref="AN7:AS8">
    <cfRule type="containsText" dxfId="685" priority="928" operator="containsText" text="BAJA">
      <formula>NOT(ISERROR(SEARCH("BAJA",AN7)))</formula>
    </cfRule>
    <cfRule type="containsText" dxfId="684" priority="929" operator="containsText" text="MEDIA">
      <formula>NOT(ISERROR(SEARCH("MEDIA",AN7)))</formula>
    </cfRule>
    <cfRule type="containsText" dxfId="683" priority="930" operator="containsText" text="ALTA">
      <formula>NOT(ISERROR(SEARCH("ALTA",AN7)))</formula>
    </cfRule>
  </conditionalFormatting>
  <conditionalFormatting sqref="AP7:AP8">
    <cfRule type="containsText" dxfId="682" priority="907" operator="containsText" text="BAJA">
      <formula>NOT(ISERROR(SEARCH("BAJA",AP7)))</formula>
    </cfRule>
    <cfRule type="containsText" dxfId="681" priority="908" operator="containsText" text="MEDIA">
      <formula>NOT(ISERROR(SEARCH("MEDIA",AP7)))</formula>
    </cfRule>
    <cfRule type="containsText" dxfId="680" priority="909" operator="containsText" text="ALTA">
      <formula>NOT(ISERROR(SEARCH("ALTA",AP7)))</formula>
    </cfRule>
  </conditionalFormatting>
  <conditionalFormatting sqref="AP20">
    <cfRule type="containsText" dxfId="679" priority="76" operator="containsText" text="ALTA">
      <formula>NOT(ISERROR(SEARCH("ALTA",AP20)))</formula>
    </cfRule>
    <cfRule type="containsText" dxfId="678" priority="75" operator="containsText" text="MEDIA">
      <formula>NOT(ISERROR(SEARCH("MEDIA",AP20)))</formula>
    </cfRule>
    <cfRule type="containsText" dxfId="677" priority="74" operator="containsText" text="BAJA">
      <formula>NOT(ISERROR(SEARCH("BAJA",AP20)))</formula>
    </cfRule>
  </conditionalFormatting>
  <conditionalFormatting sqref="AP21:AQ22">
    <cfRule type="containsText" dxfId="676" priority="6" operator="containsText" text="ALTA">
      <formula>NOT(ISERROR(SEARCH("ALTA",AP21)))</formula>
    </cfRule>
    <cfRule type="containsText" dxfId="675" priority="5" operator="containsText" text="MEDIA">
      <formula>NOT(ISERROR(SEARCH("MEDIA",AP21)))</formula>
    </cfRule>
    <cfRule type="containsText" dxfId="674" priority="4" operator="containsText" text="BAJA">
      <formula>NOT(ISERROR(SEARCH("BAJA",AP21)))</formula>
    </cfRule>
  </conditionalFormatting>
  <conditionalFormatting sqref="AP12:AS12">
    <cfRule type="containsText" dxfId="673" priority="712" operator="containsText" text="ALTA">
      <formula>NOT(ISERROR(SEARCH("ALTA",AP12)))</formula>
    </cfRule>
    <cfRule type="containsText" dxfId="672" priority="710" operator="containsText" text="BAJA">
      <formula>NOT(ISERROR(SEARCH("BAJA",AP12)))</formula>
    </cfRule>
    <cfRule type="containsText" dxfId="671" priority="711" operator="containsText" text="MEDIA">
      <formula>NOT(ISERROR(SEARCH("MEDIA",AP12)))</formula>
    </cfRule>
  </conditionalFormatting>
  <conditionalFormatting sqref="AP15:AS15">
    <cfRule type="containsText" dxfId="670" priority="513" operator="containsText" text="BAJA">
      <formula>NOT(ISERROR(SEARCH("BAJA",AP15)))</formula>
    </cfRule>
    <cfRule type="containsText" dxfId="669" priority="514" operator="containsText" text="MEDIA">
      <formula>NOT(ISERROR(SEARCH("MEDIA",AP15)))</formula>
    </cfRule>
    <cfRule type="containsText" dxfId="668" priority="515" operator="containsText" text="ALTA">
      <formula>NOT(ISERROR(SEARCH("ALTA",AP15)))</formula>
    </cfRule>
  </conditionalFormatting>
  <conditionalFormatting sqref="AP17:AS19">
    <cfRule type="containsText" dxfId="667" priority="124" operator="containsText" text="BAJA">
      <formula>NOT(ISERROR(SEARCH("BAJA",AP17)))</formula>
    </cfRule>
    <cfRule type="containsText" dxfId="666" priority="125" operator="containsText" text="MEDIA">
      <formula>NOT(ISERROR(SEARCH("MEDIA",AP17)))</formula>
    </cfRule>
    <cfRule type="containsText" dxfId="665" priority="126" operator="containsText" text="ALTA">
      <formula>NOT(ISERROR(SEARCH("ALTA",AP17)))</formula>
    </cfRule>
  </conditionalFormatting>
  <conditionalFormatting sqref="AQ7">
    <cfRule type="containsText" dxfId="664" priority="906" operator="containsText" text="ALTA">
      <formula>NOT(ISERROR(SEARCH("ALTA",AQ7)))</formula>
    </cfRule>
    <cfRule type="containsText" dxfId="663" priority="904" operator="containsText" text="BAJA">
      <formula>NOT(ISERROR(SEARCH("BAJA",AQ7)))</formula>
    </cfRule>
    <cfRule type="containsText" dxfId="662" priority="905" operator="containsText" text="MEDIA">
      <formula>NOT(ISERROR(SEARCH("MEDIA",AQ7)))</formula>
    </cfRule>
  </conditionalFormatting>
  <conditionalFormatting sqref="AQ20">
    <cfRule type="containsText" dxfId="661" priority="42" operator="containsText" text="MEDIA">
      <formula>NOT(ISERROR(SEARCH("MEDIA",AQ20)))</formula>
    </cfRule>
    <cfRule type="containsText" dxfId="660" priority="41" operator="containsText" text="BAJA">
      <formula>NOT(ISERROR(SEARCH("BAJA",AQ20)))</formula>
    </cfRule>
  </conditionalFormatting>
  <conditionalFormatting sqref="AR7">
    <cfRule type="containsText" dxfId="659" priority="1193" operator="containsText" text="ALTA">
      <formula>NOT(ISERROR(SEARCH("ALTA",AR7)))</formula>
    </cfRule>
    <cfRule type="containsText" dxfId="658" priority="1192" operator="containsText" text="MEDIA">
      <formula>NOT(ISERROR(SEARCH("MEDIA",AR7)))</formula>
    </cfRule>
    <cfRule type="containsText" dxfId="657" priority="1191" operator="containsText" text="BAJA">
      <formula>NOT(ISERROR(SEARCH("BAJA",AR7)))</formula>
    </cfRule>
  </conditionalFormatting>
  <conditionalFormatting sqref="AR4:AS4">
    <cfRule type="containsText" dxfId="656" priority="953" operator="containsText" text="MEDIA">
      <formula>NOT(ISERROR(SEARCH("MEDIA",AR4)))</formula>
    </cfRule>
    <cfRule type="containsText" dxfId="655" priority="954" operator="containsText" text="ALTA">
      <formula>NOT(ISERROR(SEARCH("ALTA",AR4)))</formula>
    </cfRule>
    <cfRule type="containsText" dxfId="654" priority="952" operator="containsText" text="BAJA">
      <formula>NOT(ISERROR(SEARCH("BAJA",AR4)))</formula>
    </cfRule>
  </conditionalFormatting>
  <conditionalFormatting sqref="AR20:AS21">
    <cfRule type="containsText" dxfId="653" priority="52" operator="containsText" text="ALTA">
      <formula>NOT(ISERROR(SEARCH("ALTA",AR20)))</formula>
    </cfRule>
  </conditionalFormatting>
  <conditionalFormatting sqref="AR22:AS22">
    <cfRule type="containsText" dxfId="652" priority="10" operator="containsText" text="BAJA">
      <formula>NOT(ISERROR(SEARCH("BAJA",AR22)))</formula>
    </cfRule>
    <cfRule type="containsText" dxfId="651" priority="12" operator="containsText" text="ALTA">
      <formula>NOT(ISERROR(SEARCH("ALTA",AR22)))</formula>
    </cfRule>
    <cfRule type="containsText" dxfId="650" priority="11" operator="containsText" text="MEDIA">
      <formula>NOT(ISERROR(SEARCH("MEDIA",AR22)))</formula>
    </cfRule>
  </conditionalFormatting>
  <conditionalFormatting sqref="AR20:AV21">
    <cfRule type="containsText" dxfId="649" priority="51" operator="containsText" text="MEDIA">
      <formula>NOT(ISERROR(SEARCH("MEDIA",AR20)))</formula>
    </cfRule>
    <cfRule type="containsText" dxfId="648" priority="50" operator="containsText" text="BAJA">
      <formula>NOT(ISERROR(SEARCH("BAJA",AR20)))</formula>
    </cfRule>
  </conditionalFormatting>
  <conditionalFormatting sqref="AS5">
    <cfRule type="containsText" dxfId="647" priority="949" operator="containsText" text="BAJA">
      <formula>NOT(ISERROR(SEARCH("BAJA",AS5)))</formula>
    </cfRule>
    <cfRule type="containsText" dxfId="646" priority="950" operator="containsText" text="MEDIA">
      <formula>NOT(ISERROR(SEARCH("MEDIA",AS5)))</formula>
    </cfRule>
    <cfRule type="containsText" dxfId="645" priority="951" operator="containsText" text="ALTA">
      <formula>NOT(ISERROR(SEARCH("ALTA",AS5)))</formula>
    </cfRule>
  </conditionalFormatting>
  <conditionalFormatting sqref="AS7:AS9">
    <cfRule type="containsText" dxfId="644" priority="920" operator="containsText" text="MEDIA">
      <formula>NOT(ISERROR(SEARCH("MEDIA",AS7)))</formula>
    </cfRule>
    <cfRule type="containsText" dxfId="643" priority="919" operator="containsText" text="BAJA">
      <formula>NOT(ISERROR(SEARCH("BAJA",AS7)))</formula>
    </cfRule>
    <cfRule type="containsText" dxfId="642" priority="921" operator="containsText" text="ALTA">
      <formula>NOT(ISERROR(SEARCH("ALTA",AS7)))</formula>
    </cfRule>
  </conditionalFormatting>
  <conditionalFormatting sqref="AS8">
    <cfRule type="containsText" dxfId="641" priority="913" operator="containsText" text="BAJA">
      <formula>NOT(ISERROR(SEARCH("BAJA",AS8)))</formula>
    </cfRule>
    <cfRule type="containsText" dxfId="640" priority="914" operator="containsText" text="MEDIA">
      <formula>NOT(ISERROR(SEARCH("MEDIA",AS8)))</formula>
    </cfRule>
    <cfRule type="containsText" dxfId="639" priority="918" operator="containsText" text="ALTA">
      <formula>NOT(ISERROR(SEARCH("ALTA",AS8)))</formula>
    </cfRule>
    <cfRule type="containsText" dxfId="638" priority="917" operator="containsText" text="MEDIA">
      <formula>NOT(ISERROR(SEARCH("MEDIA",AS8)))</formula>
    </cfRule>
    <cfRule type="containsText" dxfId="637" priority="916" operator="containsText" text="BAJA">
      <formula>NOT(ISERROR(SEARCH("BAJA",AS8)))</formula>
    </cfRule>
    <cfRule type="containsText" dxfId="636" priority="915" operator="containsText" text="ALTA">
      <formula>NOT(ISERROR(SEARCH("ALTA",AS8)))</formula>
    </cfRule>
  </conditionalFormatting>
  <conditionalFormatting sqref="AS16">
    <cfRule type="containsText" dxfId="635" priority="519" operator="containsText" text="BAJA">
      <formula>NOT(ISERROR(SEARCH("BAJA",AS16)))</formula>
    </cfRule>
    <cfRule type="containsText" dxfId="634" priority="520" operator="containsText" text="MEDIA">
      <formula>NOT(ISERROR(SEARCH("MEDIA",AS16)))</formula>
    </cfRule>
    <cfRule type="containsText" dxfId="633" priority="521" operator="containsText" text="ALTA">
      <formula>NOT(ISERROR(SEARCH("ALTA",AS16)))</formula>
    </cfRule>
  </conditionalFormatting>
  <conditionalFormatting sqref="AU4:AV19">
    <cfRule type="containsText" dxfId="632" priority="164" operator="containsText" text="ALTA">
      <formula>NOT(ISERROR(SEARCH("ALTA",AU4)))</formula>
    </cfRule>
    <cfRule type="containsText" dxfId="631" priority="163" operator="containsText" text="MEDIA">
      <formula>NOT(ISERROR(SEARCH("MEDIA",AU4)))</formula>
    </cfRule>
    <cfRule type="containsText" dxfId="630" priority="162" operator="containsText" text="BAJA">
      <formula>NOT(ISERROR(SEARCH("BAJA",AU4)))</formula>
    </cfRule>
  </conditionalFormatting>
  <conditionalFormatting sqref="AU20:AV21">
    <cfRule type="containsText" dxfId="629" priority="104" operator="containsText" text="ALTA">
      <formula>NOT(ISERROR(SEARCH("ALTA",AU20)))</formula>
    </cfRule>
  </conditionalFormatting>
  <conditionalFormatting sqref="AU22:AV22">
    <cfRule type="containsText" dxfId="628" priority="31" operator="containsText" text="ALTA">
      <formula>NOT(ISERROR(SEARCH("ALTA",AU22)))</formula>
    </cfRule>
    <cfRule type="containsText" dxfId="627" priority="30" operator="containsText" text="MEDIA">
      <formula>NOT(ISERROR(SEARCH("MEDIA",AU22)))</formula>
    </cfRule>
    <cfRule type="containsText" dxfId="626" priority="29" operator="containsText" text="BAJA">
      <formula>NOT(ISERROR(SEARCH("BAJA",AU22)))</formula>
    </cfRule>
  </conditionalFormatting>
  <conditionalFormatting sqref="AV4:AV22">
    <cfRule type="cellIs" dxfId="625" priority="28" operator="between">
      <formula>0%</formula>
      <formula>25%</formula>
    </cfRule>
    <cfRule type="cellIs" dxfId="624" priority="27" operator="between">
      <formula>26%</formula>
      <formula>50%</formula>
    </cfRule>
    <cfRule type="cellIs" dxfId="623" priority="26" operator="between">
      <formula>51%</formula>
      <formula>75%</formula>
    </cfRule>
    <cfRule type="cellIs" dxfId="622" priority="25" operator="greaterThan">
      <formula>75%</formula>
    </cfRule>
  </conditionalFormatting>
  <dataValidations count="5">
    <dataValidation type="list" allowBlank="1" showInputMessage="1" showErrorMessage="1" sqref="A4 A7 A19:A20 A12 A15 A17 AK4:AK22 A22" xr:uid="{00000000-0002-0000-0C00-000000000000}">
      <formula1>"SI,NO"</formula1>
    </dataValidation>
    <dataValidation type="list" allowBlank="1" showInputMessage="1" showErrorMessage="1" sqref="AR4:AR22" xr:uid="{00000000-0002-0000-0C00-000001000000}">
      <formula1>"Asignado,No Asignado"</formula1>
    </dataValidation>
    <dataValidation type="list" allowBlank="1" showInputMessage="1" showErrorMessage="1" sqref="AT4:AT22" xr:uid="{00000000-0002-0000-0C00-000002000000}">
      <formula1>"Adecuado,Inadecuado"</formula1>
    </dataValidation>
    <dataValidation type="list" allowBlank="1" showInputMessage="1" showErrorMessage="1" sqref="AJ4:AJ22" xr:uid="{00000000-0002-0000-0C00-000003000000}">
      <formula1>"Confiable,No confiable"</formula1>
    </dataValidation>
    <dataValidation type="list" allowBlank="1" showInputMessage="1" showErrorMessage="1" sqref="AG4:AG22" xr:uid="{00000000-0002-0000-0C00-000004000000}">
      <formula1>"Manual,Automático"</formula1>
    </dataValidation>
  </dataValidations>
  <hyperlinks>
    <hyperlink ref="BG8" r:id="rId1" xr:uid="{63937B3F-D9C2-482C-A4C5-6D0039A7478D}"/>
    <hyperlink ref="BG9" r:id="rId2" xr:uid="{D01B9D37-9D4B-4F8A-97AD-4A2805D6860B}"/>
    <hyperlink ref="BG7" r:id="rId3" xr:uid="{6B9FE6A1-1223-450A-BFE1-BB5456AFF79E}"/>
    <hyperlink ref="BG13" r:id="rId4" xr:uid="{B9B004FC-4E7B-4C16-A583-7FA21C824CDE}"/>
    <hyperlink ref="BG22" r:id="rId5" xr:uid="{F914BC4D-10BA-4746-8A2B-7E78D3CB9F3F}"/>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C00-000005000000}">
          <x14:formula1>
            <xm:f>Listas!$K$2:$K$6</xm:f>
          </x14:formula1>
          <xm:sqref>S19:S22 S4:S7 S12:S17</xm:sqref>
        </x14:dataValidation>
        <x14:dataValidation type="list" allowBlank="1" showInputMessage="1" showErrorMessage="1" xr:uid="{00000000-0002-0000-0C00-000006000000}">
          <x14:formula1>
            <xm:f>Listas!$C$2:$C$8</xm:f>
          </x14:formula1>
          <xm:sqref>E4 E7 E12 E15 E17 E19:E20 E22</xm:sqref>
        </x14:dataValidation>
        <x14:dataValidation type="list" allowBlank="1" showInputMessage="1" showErrorMessage="1" xr:uid="{00000000-0002-0000-0C00-000007000000}">
          <x14:formula1>
            <xm:f>Listas!$J$2:$J$6</xm:f>
          </x14:formula1>
          <xm:sqref>AX4 AX7 AX12 AX15 AX22 AX17 AX19:AX20</xm:sqref>
        </x14:dataValidation>
        <x14:dataValidation type="list" allowBlank="1" showInputMessage="1" showErrorMessage="1" xr:uid="{00000000-0002-0000-0C00-000008000000}">
          <x14:formula1>
            <xm:f>Listas!$B$2:$B$7</xm:f>
          </x14:formula1>
          <xm:sqref>D4 D7 D12 D15 D17 D19:D20 D22</xm:sqref>
        </x14:dataValidation>
        <x14:dataValidation type="list" allowBlank="1" showInputMessage="1" showErrorMessage="1" xr:uid="{00000000-0002-0000-0C00-000009000000}">
          <x14:formula1>
            <xm:f>Listas!$G$2:$G$11</xm:f>
          </x14:formula1>
          <xm:sqref>C19:C22 C4:C7 C12:C17</xm:sqref>
        </x14:dataValidation>
        <x14:dataValidation type="list" allowBlank="1" showInputMessage="1" showErrorMessage="1" xr:uid="{00000000-0002-0000-0C00-00000A000000}">
          <x14:formula1>
            <xm:f>Listas!$F$2:$F$4</xm:f>
          </x14:formula1>
          <xm:sqref>AE4:AE22</xm:sqref>
        </x14:dataValidation>
        <x14:dataValidation type="list" allowBlank="1" showInputMessage="1" showErrorMessage="1" xr:uid="{00000000-0002-0000-0C00-00000B000000}">
          <x14:formula1>
            <xm:f>Listas!$H$2:$H$3</xm:f>
          </x14:formula1>
          <xm:sqref>AM4:AM22</xm:sqref>
        </x14:dataValidation>
        <x14:dataValidation type="list" allowBlank="1" showInputMessage="1" showErrorMessage="1" xr:uid="{00000000-0002-0000-0C00-00000C000000}">
          <x14:formula1>
            <xm:f>Listas!$I$2:$I$3</xm:f>
          </x14:formula1>
          <xm:sqref>AO4:AO22</xm:sqref>
        </x14:dataValidation>
        <x14:dataValidation type="list" allowBlank="1" showInputMessage="1" showErrorMessage="1" xr:uid="{00000000-0002-0000-0C00-00000D000000}">
          <x14:formula1>
            <xm:f>Listas!$P$2:$P$7</xm:f>
          </x14:formula1>
          <xm:sqref>Q4 Q7 Q12 Q15:Q17 Q19:Q22</xm:sqref>
        </x14:dataValidation>
        <x14:dataValidation type="list" allowBlank="1" showInputMessage="1" showErrorMessage="1" xr:uid="{00000000-0002-0000-0C00-00000E000000}">
          <x14:formula1>
            <xm:f>Listas!$O$2:$O$7</xm:f>
          </x14:formula1>
          <xm:sqref>O4 O7 O12 O15:O17 O19:O22</xm:sqref>
        </x14:dataValidation>
        <x14:dataValidation type="list" allowBlank="1" showInputMessage="1" showErrorMessage="1" xr:uid="{00000000-0002-0000-0C00-00000F000000}">
          <x14:formula1>
            <xm:f>Listas!$N$2:$N$7</xm:f>
          </x14:formula1>
          <xm:sqref>M4 M7 M12 M15:M17 M19:M22</xm:sqref>
        </x14:dataValidation>
        <x14:dataValidation type="list" allowBlank="1" showInputMessage="1" showErrorMessage="1" xr:uid="{00000000-0002-0000-0C00-000010000000}">
          <x14:formula1>
            <xm:f>Listas!$Q$2:$Q$8</xm:f>
          </x14:formula1>
          <xm:sqref>J4 J7 J12 J15:J17 J19:J22</xm:sqref>
        </x14:dataValidation>
        <x14:dataValidation type="list" allowBlank="1" showInputMessage="1" showErrorMessage="1" xr:uid="{00000000-0002-0000-0C00-000011000000}">
          <x14:formula1>
            <xm:f>Listas!$L$2:$L$5</xm:f>
          </x14:formula1>
          <xm:sqref>T19:T22 T4:T7 T12:T17</xm:sqref>
        </x14:dataValidation>
        <x14:dataValidation type="list" allowBlank="1" showInputMessage="1" showErrorMessage="1" xr:uid="{00000000-0002-0000-0C00-000012000000}">
          <x14:formula1>
            <xm:f>Listas!$M$2:$M$15</xm:f>
          </x14:formula1>
          <xm:sqref>B4 B17 B15 B12 B7 B19:B20 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24D6-8EAE-4AEB-85D5-ED67079004C5}">
  <dimension ref="A1:BV14"/>
  <sheetViews>
    <sheetView zoomScale="70" zoomScaleNormal="70" workbookViewId="0">
      <pane ySplit="3" topLeftCell="A7" activePane="bottomLeft" state="frozen"/>
      <selection activeCell="AB16" sqref="AB16"/>
      <selection pane="bottomLeft" activeCell="BF14" sqref="BF14"/>
    </sheetView>
  </sheetViews>
  <sheetFormatPr baseColWidth="10" defaultColWidth="11.44140625" defaultRowHeight="15" customHeight="1" x14ac:dyDescent="0.3"/>
  <cols>
    <col min="1" max="1" width="14.109375" style="1" customWidth="1"/>
    <col min="2" max="2" width="14" style="6" customWidth="1"/>
    <col min="3" max="3" width="17.33203125" style="6" customWidth="1"/>
    <col min="4" max="4" width="11.8867187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6640625" style="2" customWidth="1"/>
    <col min="12" max="12" width="17.33203125" style="2" customWidth="1"/>
    <col min="13" max="13" width="28.6640625" style="2" customWidth="1"/>
    <col min="14" max="14" width="3.44140625" style="2" hidden="1" customWidth="1"/>
    <col min="15" max="15" width="30.33203125" style="2" customWidth="1"/>
    <col min="16" max="16" width="3.44140625" style="2" hidden="1" customWidth="1"/>
    <col min="17" max="17" width="16.6640625" style="2" customWidth="1"/>
    <col min="18" max="18" width="3" style="2" hidden="1" customWidth="1"/>
    <col min="19" max="19" width="18.33203125" style="2" customWidth="1"/>
    <col min="20" max="20" width="19.88671875" style="2" customWidth="1"/>
    <col min="21" max="21" width="21.88671875" style="2" hidden="1" customWidth="1"/>
    <col min="22" max="22" width="15" style="2" bestFit="1" customWidth="1"/>
    <col min="23" max="23" width="5.6640625" style="21" hidden="1" customWidth="1"/>
    <col min="24" max="24" width="16" style="2" customWidth="1"/>
    <col min="25" max="25" width="5.6640625" style="21" hidden="1" customWidth="1"/>
    <col min="26" max="26" width="16.88671875" style="2" bestFit="1" customWidth="1"/>
    <col min="27" max="27" width="5.44140625" style="2" hidden="1" customWidth="1"/>
    <col min="28" max="28" width="33.33203125" style="2" customWidth="1"/>
    <col min="29" max="29" width="28" style="2" customWidth="1"/>
    <col min="30" max="30" width="86.33203125" style="2" customWidth="1"/>
    <col min="31" max="31" width="10.88671875" style="2" customWidth="1"/>
    <col min="32" max="32" width="8.44140625" style="21" customWidth="1"/>
    <col min="33" max="33" width="20.33203125" style="21" customWidth="1"/>
    <col min="34" max="34" width="7" style="21" customWidth="1"/>
    <col min="35" max="35" width="14.109375" style="21" customWidth="1"/>
    <col min="36" max="36" width="16.44140625" style="2" customWidth="1"/>
    <col min="37" max="37" width="4.88671875" style="2" customWidth="1"/>
    <col min="38" max="38" width="63.6640625" style="2" customWidth="1"/>
    <col min="39" max="39" width="13.6640625" style="6" customWidth="1"/>
    <col min="40" max="40" width="33.44140625" style="2" customWidth="1"/>
    <col min="41" max="41" width="8.88671875" style="2" customWidth="1"/>
    <col min="42" max="42" width="12.109375" style="2" customWidth="1"/>
    <col min="43" max="43" width="23.8867187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21.6640625" style="4" customWidth="1"/>
    <col min="54" max="55" width="11.5546875" style="3" customWidth="1"/>
    <col min="56" max="56" width="24.5546875" style="2" customWidth="1"/>
    <col min="57" max="57" width="14.88671875" style="1" customWidth="1"/>
    <col min="58" max="59" width="53.44140625" style="72" customWidth="1"/>
    <col min="60" max="60" width="14.88671875" style="1" customWidth="1"/>
    <col min="61" max="61" width="48" style="72" customWidth="1"/>
    <col min="62" max="62" width="31.88671875" style="72" customWidth="1"/>
    <col min="63" max="63" width="14.88671875" style="1" customWidth="1"/>
    <col min="64" max="64" width="46.109375" style="1" customWidth="1"/>
    <col min="65" max="65" width="29.109375" style="1" customWidth="1"/>
    <col min="66" max="66" width="11.44140625" style="1"/>
    <col min="67" max="67" width="35.44140625" style="1" customWidth="1"/>
    <col min="68" max="68" width="25.6640625" style="1" customWidth="1"/>
    <col min="69" max="69" width="11.44140625" style="1"/>
    <col min="70" max="70" width="27.33203125" style="1" customWidth="1"/>
    <col min="71" max="71" width="24.6640625" style="1" customWidth="1"/>
    <col min="72" max="72" width="11.44140625" style="1"/>
    <col min="73" max="73" width="25.88671875" style="1" customWidth="1"/>
    <col min="74" max="74" width="25.33203125" style="1" customWidth="1"/>
    <col min="75" max="253" width="11.4414062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4414062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4414062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4414062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4414062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4414062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4414062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4414062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4414062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4414062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4414062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4414062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4414062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4414062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4414062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4414062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4414062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4414062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4414062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4414062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4414062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4414062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4414062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4414062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4414062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4414062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4414062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4414062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4414062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4414062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4414062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4414062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4414062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4414062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4414062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4414062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4414062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4414062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4414062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4414062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4414062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4414062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4414062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4414062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4414062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4414062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4414062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4414062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4414062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4414062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4414062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4414062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4414062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4414062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4414062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4414062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4414062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4414062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4414062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4414062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4414062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4414062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4414062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44140625" style="1"/>
    <col min="16384" max="16384" width="11.5546875" style="1" customWidth="1"/>
  </cols>
  <sheetData>
    <row r="1" spans="1:74" ht="21.7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21"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37.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t="s">
        <v>190</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96.6" hidden="1" x14ac:dyDescent="0.3">
      <c r="A4" s="702" t="s">
        <v>191</v>
      </c>
      <c r="B4" s="701" t="s">
        <v>103</v>
      </c>
      <c r="C4" s="701" t="s">
        <v>89</v>
      </c>
      <c r="D4" s="701" t="s">
        <v>76</v>
      </c>
      <c r="E4" s="701" t="s">
        <v>34</v>
      </c>
      <c r="F4" s="733" t="s">
        <v>1400</v>
      </c>
      <c r="G4" s="724" t="s">
        <v>1401</v>
      </c>
      <c r="H4" s="701" t="s">
        <v>1402</v>
      </c>
      <c r="I4" s="733" t="s">
        <v>1403</v>
      </c>
      <c r="J4" s="701" t="s">
        <v>92</v>
      </c>
      <c r="K4" s="701">
        <v>1</v>
      </c>
      <c r="L4" s="725">
        <f>IF(J4="Diaria",+(K4/360),IF(J4="Mensual",+(K4/12),IF(J4="Bimestral",+(K4/6),IF(J4="Trimestral",+(K4/4),IF(J4="Semestral",+(K4/2),IF(J4="Anual",+(K4/1),""))))))</f>
        <v>0.5</v>
      </c>
      <c r="M4" s="701" t="s">
        <v>60</v>
      </c>
      <c r="N4" s="70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701" t="s">
        <v>46</v>
      </c>
      <c r="P4" s="70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01" t="s">
        <v>70</v>
      </c>
      <c r="R4" s="70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9" t="s">
        <v>57</v>
      </c>
      <c r="T4" s="729" t="s">
        <v>58</v>
      </c>
      <c r="U4" s="729">
        <f>+MAX(N4,P4,R4)</f>
        <v>0.6</v>
      </c>
      <c r="V4" s="732" t="str">
        <f>IF(L4&lt;=20%,"Muy baja",IF(L4&lt;=40%,"Baja",IF(L4&lt;=60%,"Media",IF(L4&lt;=80%,"Alta",IF(L4&lt;=100%,"Muy alta",IF(L4&gt;=100%,"Muy alta",""))))))</f>
        <v>Media</v>
      </c>
      <c r="W4" s="738">
        <f>+IFERROR(VLOOKUP(V4,[8]Fórmula!$F$1:$G$6,2,FALSE),"")</f>
        <v>0.6</v>
      </c>
      <c r="X4" s="732" t="str">
        <f>IF(U4=20%,"Leve",IF(U4=40%,"Menor",IF(U4=60%,"Moderado",IF(U4=80%,"Mayor",IF(U4=100%,"Catastrófico","")))))</f>
        <v>Moderado</v>
      </c>
      <c r="Y4" s="738">
        <f>+IFERROR(VLOOKUP(X4,[8]Fórmula!$H$1:$I$6,2,FALSE),"")</f>
        <v>0.6</v>
      </c>
      <c r="Z4" s="722" t="str">
        <f>+IFERROR(VLOOKUP(V4&amp;X4,[8]Fórmula!$C$2:$D$26,2,FALSE),"")</f>
        <v>Moderado</v>
      </c>
      <c r="AA4" s="726">
        <f>IF(Z4="Bajo",25%,IF(Z4="Moderado",50%,IF(Z4="Alto",75%,IF(Z4="Extremo",100%,""))))</f>
        <v>0.5</v>
      </c>
      <c r="AB4" s="736" t="s">
        <v>1404</v>
      </c>
      <c r="AC4" s="49" t="s">
        <v>1405</v>
      </c>
      <c r="AD4" s="49" t="s">
        <v>1406</v>
      </c>
      <c r="AE4" s="49" t="s">
        <v>54</v>
      </c>
      <c r="AF4" s="31">
        <f t="shared" ref="AF4:AF14" si="0">IF(AE4="Preventivo",25%,IF(AE4="Detectivo",15%,IF(AE4="Correctivo",10%,"")))</f>
        <v>0.25</v>
      </c>
      <c r="AG4" s="496" t="s">
        <v>199</v>
      </c>
      <c r="AH4" s="31">
        <f t="shared" ref="AH4:AH14" si="1">IF(AG4="Manual",15%,IF(AG4="Automático",25%,""))</f>
        <v>0.15</v>
      </c>
      <c r="AI4" s="31">
        <f t="shared" ref="AI4:AI14" si="2">+AH4+AF4</f>
        <v>0.4</v>
      </c>
      <c r="AJ4" s="496" t="s">
        <v>200</v>
      </c>
      <c r="AK4" s="483" t="s">
        <v>201</v>
      </c>
      <c r="AL4" s="49" t="s">
        <v>1407</v>
      </c>
      <c r="AM4" s="483" t="s">
        <v>23</v>
      </c>
      <c r="AN4" s="496" t="s">
        <v>1408</v>
      </c>
      <c r="AO4" s="496" t="s">
        <v>24</v>
      </c>
      <c r="AP4" s="496" t="s">
        <v>63</v>
      </c>
      <c r="AQ4" s="496" t="s">
        <v>1409</v>
      </c>
      <c r="AR4" s="496" t="s">
        <v>206</v>
      </c>
      <c r="AS4" s="496" t="s">
        <v>1410</v>
      </c>
      <c r="AT4" s="496" t="s">
        <v>208</v>
      </c>
      <c r="AU4" s="496">
        <f>+AI4*AA4</f>
        <v>0.2</v>
      </c>
      <c r="AV4" s="32">
        <f>+AA4-AU4</f>
        <v>0.3</v>
      </c>
      <c r="AW4" s="807" t="str">
        <f>+IF(C4="Corrupción","Moderado",IF(AV6&lt;=25%,"Bajo",IF(AV6&lt;=50%,"Moderado",IF(AV6&lt;=75%,"Alto",IF(AV6&gt;75%,"Extremo","")))))</f>
        <v>Bajo</v>
      </c>
      <c r="AX4" s="723" t="s">
        <v>56</v>
      </c>
      <c r="AY4" s="161">
        <v>1</v>
      </c>
      <c r="AZ4" s="98" t="s">
        <v>1411</v>
      </c>
      <c r="BA4" s="487" t="str">
        <f>+AS4</f>
        <v>Jefe de la Unidad Financiera y Contable
Profesional de la Unidad Financiera y Contable</v>
      </c>
      <c r="BB4" s="30">
        <v>44562</v>
      </c>
      <c r="BC4" s="30">
        <v>44926</v>
      </c>
      <c r="BD4" s="487" t="str">
        <f>+AQ4</f>
        <v>Carpeta de conciliaciones bancarias</v>
      </c>
      <c r="BE4" s="86">
        <v>44620</v>
      </c>
      <c r="BF4" s="87"/>
      <c r="BG4" s="87"/>
      <c r="BH4" s="34">
        <v>44681</v>
      </c>
      <c r="BI4" s="87"/>
      <c r="BJ4" s="87"/>
      <c r="BK4" s="34">
        <v>44742</v>
      </c>
      <c r="BL4" s="87"/>
      <c r="BM4" s="102"/>
      <c r="BN4" s="34">
        <v>44804</v>
      </c>
      <c r="BO4" s="87"/>
      <c r="BP4" s="102"/>
      <c r="BQ4" s="34">
        <v>44865</v>
      </c>
      <c r="BR4" s="102"/>
      <c r="BS4" s="102"/>
      <c r="BT4" s="34">
        <v>44926</v>
      </c>
      <c r="BU4" s="102"/>
      <c r="BV4" s="162" t="s">
        <v>1412</v>
      </c>
    </row>
    <row r="5" spans="1:74" ht="82.8" hidden="1" x14ac:dyDescent="0.3">
      <c r="A5" s="702"/>
      <c r="B5" s="701"/>
      <c r="C5" s="701"/>
      <c r="D5" s="701"/>
      <c r="E5" s="701"/>
      <c r="F5" s="733"/>
      <c r="G5" s="724"/>
      <c r="H5" s="701"/>
      <c r="I5" s="733"/>
      <c r="J5" s="701"/>
      <c r="K5" s="701"/>
      <c r="L5" s="725"/>
      <c r="M5" s="701"/>
      <c r="N5" s="701"/>
      <c r="O5" s="701"/>
      <c r="P5" s="701"/>
      <c r="Q5" s="701"/>
      <c r="R5" s="701"/>
      <c r="S5" s="729"/>
      <c r="T5" s="729"/>
      <c r="U5" s="729"/>
      <c r="V5" s="732"/>
      <c r="W5" s="738"/>
      <c r="X5" s="732"/>
      <c r="Y5" s="738"/>
      <c r="Z5" s="722"/>
      <c r="AA5" s="726"/>
      <c r="AB5" s="736"/>
      <c r="AC5" s="49" t="s">
        <v>1413</v>
      </c>
      <c r="AD5" s="40" t="s">
        <v>1414</v>
      </c>
      <c r="AE5" s="49" t="s">
        <v>54</v>
      </c>
      <c r="AF5" s="31">
        <f t="shared" si="0"/>
        <v>0.25</v>
      </c>
      <c r="AG5" s="496" t="s">
        <v>199</v>
      </c>
      <c r="AH5" s="31">
        <f t="shared" si="1"/>
        <v>0.15</v>
      </c>
      <c r="AI5" s="31">
        <f t="shared" si="2"/>
        <v>0.4</v>
      </c>
      <c r="AJ5" s="496" t="s">
        <v>200</v>
      </c>
      <c r="AK5" s="483" t="s">
        <v>201</v>
      </c>
      <c r="AL5" s="40" t="s">
        <v>1415</v>
      </c>
      <c r="AM5" s="483" t="s">
        <v>23</v>
      </c>
      <c r="AN5" s="496" t="s">
        <v>1416</v>
      </c>
      <c r="AO5" s="496" t="s">
        <v>24</v>
      </c>
      <c r="AP5" s="496" t="s">
        <v>63</v>
      </c>
      <c r="AQ5" s="496" t="s">
        <v>1417</v>
      </c>
      <c r="AR5" s="496" t="s">
        <v>206</v>
      </c>
      <c r="AS5" s="496" t="s">
        <v>1418</v>
      </c>
      <c r="AT5" s="496" t="s">
        <v>208</v>
      </c>
      <c r="AU5" s="496">
        <f>+AV4*AI5</f>
        <v>0.12</v>
      </c>
      <c r="AV5" s="32">
        <f>+AV4-AU5</f>
        <v>0.18</v>
      </c>
      <c r="AW5" s="807"/>
      <c r="AX5" s="723"/>
      <c r="AY5" s="167">
        <v>2</v>
      </c>
      <c r="AZ5" s="41" t="s">
        <v>1419</v>
      </c>
      <c r="BA5" s="487" t="s">
        <v>1420</v>
      </c>
      <c r="BB5" s="30">
        <v>44562</v>
      </c>
      <c r="BC5" s="30">
        <v>44926</v>
      </c>
      <c r="BD5" s="487" t="str">
        <f>+AQ5</f>
        <v>Requerimiento efectuado en el comite de gerencia
Correo electrónico</v>
      </c>
      <c r="BE5" s="86">
        <v>44620</v>
      </c>
      <c r="BF5" s="87"/>
      <c r="BG5" s="87"/>
      <c r="BH5" s="34">
        <v>44681</v>
      </c>
      <c r="BI5" s="87"/>
      <c r="BJ5" s="277"/>
      <c r="BK5" s="34">
        <v>44742</v>
      </c>
      <c r="BL5" s="87"/>
      <c r="BM5" s="277"/>
      <c r="BN5" s="34">
        <v>44804</v>
      </c>
      <c r="BO5" s="102"/>
      <c r="BP5" s="277"/>
      <c r="BQ5" s="34">
        <v>44865</v>
      </c>
      <c r="BR5" s="102"/>
      <c r="BS5" s="102"/>
      <c r="BT5" s="34">
        <v>44926</v>
      </c>
      <c r="BU5" s="102"/>
      <c r="BV5" s="162"/>
    </row>
    <row r="6" spans="1:74" ht="167.4" hidden="1" customHeight="1" x14ac:dyDescent="0.3">
      <c r="A6" s="702"/>
      <c r="B6" s="701"/>
      <c r="C6" s="701"/>
      <c r="D6" s="701"/>
      <c r="E6" s="701"/>
      <c r="F6" s="733"/>
      <c r="G6" s="724"/>
      <c r="H6" s="701"/>
      <c r="I6" s="733"/>
      <c r="J6" s="701"/>
      <c r="K6" s="701"/>
      <c r="L6" s="725"/>
      <c r="M6" s="701"/>
      <c r="N6" s="701"/>
      <c r="O6" s="701"/>
      <c r="P6" s="701"/>
      <c r="Q6" s="701"/>
      <c r="R6" s="701"/>
      <c r="S6" s="729"/>
      <c r="T6" s="729"/>
      <c r="U6" s="729"/>
      <c r="V6" s="732"/>
      <c r="W6" s="738"/>
      <c r="X6" s="732"/>
      <c r="Y6" s="738"/>
      <c r="Z6" s="722"/>
      <c r="AA6" s="726"/>
      <c r="AB6" s="736"/>
      <c r="AC6" s="49" t="s">
        <v>1421</v>
      </c>
      <c r="AD6" s="49" t="s">
        <v>1422</v>
      </c>
      <c r="AE6" s="49" t="s">
        <v>54</v>
      </c>
      <c r="AF6" s="31">
        <f t="shared" si="0"/>
        <v>0.25</v>
      </c>
      <c r="AG6" s="496" t="s">
        <v>199</v>
      </c>
      <c r="AH6" s="31">
        <f t="shared" si="1"/>
        <v>0.15</v>
      </c>
      <c r="AI6" s="31">
        <f t="shared" si="2"/>
        <v>0.4</v>
      </c>
      <c r="AJ6" s="496" t="s">
        <v>200</v>
      </c>
      <c r="AK6" s="483" t="s">
        <v>201</v>
      </c>
      <c r="AL6" s="40" t="s">
        <v>1423</v>
      </c>
      <c r="AM6" s="483" t="s">
        <v>39</v>
      </c>
      <c r="AN6" s="496" t="s">
        <v>1424</v>
      </c>
      <c r="AO6" s="496" t="s">
        <v>24</v>
      </c>
      <c r="AP6" s="496" t="s">
        <v>96</v>
      </c>
      <c r="AQ6" s="496" t="s">
        <v>1425</v>
      </c>
      <c r="AR6" s="496" t="s">
        <v>206</v>
      </c>
      <c r="AS6" s="496" t="s">
        <v>1420</v>
      </c>
      <c r="AT6" s="496" t="s">
        <v>208</v>
      </c>
      <c r="AU6" s="496">
        <f>+AV5*AI6</f>
        <v>7.1999999999999995E-2</v>
      </c>
      <c r="AV6" s="32">
        <f>+AV5-AU6</f>
        <v>0.108</v>
      </c>
      <c r="AW6" s="807"/>
      <c r="AX6" s="723"/>
      <c r="AY6" s="167">
        <v>3</v>
      </c>
      <c r="AZ6" s="29" t="s">
        <v>1426</v>
      </c>
      <c r="BA6" s="487" t="str">
        <f>+AS6</f>
        <v>Jefe de la Unidad Financiera y Contable</v>
      </c>
      <c r="BB6" s="30">
        <v>44562</v>
      </c>
      <c r="BC6" s="30">
        <v>44926</v>
      </c>
      <c r="BD6" s="487" t="str">
        <f>+AQ6</f>
        <v>Solicitud
Plan de capacitaciones</v>
      </c>
      <c r="BE6" s="86">
        <v>44620</v>
      </c>
      <c r="BF6" s="87"/>
      <c r="BG6" s="87"/>
      <c r="BH6" s="34">
        <v>44681</v>
      </c>
      <c r="BI6" s="88"/>
      <c r="BJ6" s="125"/>
      <c r="BK6" s="34">
        <v>44742</v>
      </c>
      <c r="BL6" s="88"/>
      <c r="BM6" s="88"/>
      <c r="BN6" s="34">
        <v>44804</v>
      </c>
      <c r="BO6" s="88"/>
      <c r="BP6" s="88"/>
      <c r="BQ6" s="34">
        <v>44865</v>
      </c>
      <c r="BR6" s="88"/>
      <c r="BS6" s="88"/>
      <c r="BT6" s="34">
        <v>44926</v>
      </c>
      <c r="BU6" s="88"/>
      <c r="BV6" s="162"/>
    </row>
    <row r="7" spans="1:74" ht="97.5" customHeight="1" x14ac:dyDescent="0.3">
      <c r="A7" s="1008" t="s">
        <v>191</v>
      </c>
      <c r="B7" s="734" t="s">
        <v>103</v>
      </c>
      <c r="C7" s="734" t="s">
        <v>55</v>
      </c>
      <c r="D7" s="734" t="s">
        <v>76</v>
      </c>
      <c r="E7" s="734" t="s">
        <v>77</v>
      </c>
      <c r="F7" s="885" t="s">
        <v>327</v>
      </c>
      <c r="G7" s="987" t="s">
        <v>328</v>
      </c>
      <c r="H7" s="734" t="s">
        <v>329</v>
      </c>
      <c r="I7" s="885" t="s">
        <v>330</v>
      </c>
      <c r="J7" s="734" t="s">
        <v>48</v>
      </c>
      <c r="K7" s="734">
        <v>0</v>
      </c>
      <c r="L7" s="988">
        <f>IF(J7="Diaria",+(K7/360),IF(J7="Semanal",+(K7/52),IF(J7="Mensual",+(K7/12),IF(J7="Bimestral",+(K7/6),IF(J7="Trimestral",+(K7/4),IF(J7="Semestral",+(K7/2),IF(J7="Anual",+(K7/1),"")))))))</f>
        <v>0</v>
      </c>
      <c r="M7" s="734" t="s">
        <v>45</v>
      </c>
      <c r="N7" s="734">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34" t="s">
        <v>46</v>
      </c>
      <c r="P7" s="734">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34" t="s">
        <v>70</v>
      </c>
      <c r="R7" s="734">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1000" t="s">
        <v>57</v>
      </c>
      <c r="T7" s="1000" t="s">
        <v>27</v>
      </c>
      <c r="U7" s="729">
        <f>+MAX(N7,P7,R7)</f>
        <v>0.4</v>
      </c>
      <c r="V7" s="1002" t="str">
        <f>IF(L7&lt;=20%,"Muy baja",IF(L7&lt;=40%,"Baja",IF(L7&lt;=60%,"Media",IF(L7&lt;=80%,"Alta",IF(L7&lt;=100%,"Muy alta",IF(L7&gt;=100%,"Muy alta",""))))))</f>
        <v>Muy baja</v>
      </c>
      <c r="W7" s="1005">
        <f>+IFERROR(VLOOKUP(V7,[8]Fórmula!$F$1:$G$6,2,FALSE),"")</f>
        <v>0.2</v>
      </c>
      <c r="X7" s="1006" t="s">
        <v>53</v>
      </c>
      <c r="Y7" s="986">
        <f>+IFERROR(VLOOKUP(X7,[8]Fórmula!$H$1:$I$6,2,FALSE),"")</f>
        <v>0.6</v>
      </c>
      <c r="Z7" s="1004" t="str">
        <f>+IFERROR(VLOOKUP(V7&amp;X7,[8]Fórmula!$C$2:$D$26,2,FALSE),"")</f>
        <v>Moderado</v>
      </c>
      <c r="AA7" s="726">
        <f>IF(Z7="Bajo",25%,IF(Z7="Moderado",50%,IF(Z7="Alto",75%,IF(Z7="Extremo",100%,""))))</f>
        <v>0.5</v>
      </c>
      <c r="AB7" s="1007" t="s">
        <v>331</v>
      </c>
      <c r="AC7" s="40" t="s">
        <v>332</v>
      </c>
      <c r="AD7" s="40" t="s">
        <v>333</v>
      </c>
      <c r="AE7" s="40" t="s">
        <v>54</v>
      </c>
      <c r="AF7" s="308">
        <f t="shared" si="0"/>
        <v>0.25</v>
      </c>
      <c r="AG7" s="528" t="s">
        <v>199</v>
      </c>
      <c r="AH7" s="308">
        <f t="shared" si="1"/>
        <v>0.15</v>
      </c>
      <c r="AI7" s="308">
        <f t="shared" si="2"/>
        <v>0.4</v>
      </c>
      <c r="AJ7" s="528" t="s">
        <v>200</v>
      </c>
      <c r="AK7" s="499" t="s">
        <v>201</v>
      </c>
      <c r="AL7" s="40" t="s">
        <v>334</v>
      </c>
      <c r="AM7" s="499" t="s">
        <v>23</v>
      </c>
      <c r="AN7" s="528" t="s">
        <v>335</v>
      </c>
      <c r="AO7" s="528" t="s">
        <v>24</v>
      </c>
      <c r="AP7" s="528" t="s">
        <v>336</v>
      </c>
      <c r="AQ7" s="528" t="s">
        <v>337</v>
      </c>
      <c r="AR7" s="528" t="s">
        <v>206</v>
      </c>
      <c r="AS7" s="528" t="s">
        <v>338</v>
      </c>
      <c r="AT7" s="528" t="s">
        <v>208</v>
      </c>
      <c r="AU7" s="301">
        <f>+AA7*AI7</f>
        <v>0.2</v>
      </c>
      <c r="AV7" s="302">
        <f>+AA7-AU7</f>
        <v>0.3</v>
      </c>
      <c r="AW7" s="1004" t="str">
        <f>+IF(C7="Corrupción","Moderado",IF(AV9&lt;=25%,"Bajo",IF(AV9&lt;=50%,"Moderado",IF(AV9&lt;=75%,"Alto",IF(AV9&gt;75%,"Extremo","")))))</f>
        <v>Moderado</v>
      </c>
      <c r="AX7" s="996" t="s">
        <v>56</v>
      </c>
      <c r="AY7" s="300">
        <v>1</v>
      </c>
      <c r="AZ7" s="41" t="s">
        <v>339</v>
      </c>
      <c r="BA7" s="499" t="s">
        <v>340</v>
      </c>
      <c r="BB7" s="441">
        <v>44927</v>
      </c>
      <c r="BC7" s="441">
        <v>45291</v>
      </c>
      <c r="BD7" s="587" t="s">
        <v>341</v>
      </c>
      <c r="BE7" s="442">
        <v>44985</v>
      </c>
      <c r="BF7" s="518" t="s">
        <v>1427</v>
      </c>
      <c r="BG7" s="126" t="s">
        <v>1428</v>
      </c>
      <c r="BH7" s="444">
        <v>45046</v>
      </c>
      <c r="BI7" s="443"/>
      <c r="BJ7" s="311"/>
      <c r="BK7" s="444">
        <v>45107</v>
      </c>
      <c r="BL7" s="312"/>
      <c r="BM7" s="313"/>
      <c r="BN7" s="444">
        <v>45169</v>
      </c>
      <c r="BO7" s="445"/>
      <c r="BP7" s="311"/>
      <c r="BQ7" s="444">
        <v>45230</v>
      </c>
      <c r="BR7" s="445"/>
      <c r="BS7" s="311"/>
      <c r="BT7" s="444">
        <v>45291</v>
      </c>
      <c r="BU7" s="438"/>
      <c r="BV7" s="436"/>
    </row>
    <row r="8" spans="1:74" ht="141" customHeight="1" x14ac:dyDescent="0.3">
      <c r="A8" s="1008"/>
      <c r="B8" s="734"/>
      <c r="C8" s="734"/>
      <c r="D8" s="734"/>
      <c r="E8" s="734"/>
      <c r="F8" s="885"/>
      <c r="G8" s="987"/>
      <c r="H8" s="734"/>
      <c r="I8" s="885"/>
      <c r="J8" s="734"/>
      <c r="K8" s="734"/>
      <c r="L8" s="988"/>
      <c r="M8" s="734"/>
      <c r="N8" s="734"/>
      <c r="O8" s="734"/>
      <c r="P8" s="734"/>
      <c r="Q8" s="734"/>
      <c r="R8" s="734"/>
      <c r="S8" s="1000"/>
      <c r="T8" s="1000"/>
      <c r="U8" s="729"/>
      <c r="V8" s="1002"/>
      <c r="W8" s="1005"/>
      <c r="X8" s="1006"/>
      <c r="Y8" s="986"/>
      <c r="Z8" s="1004"/>
      <c r="AA8" s="726"/>
      <c r="AB8" s="1007"/>
      <c r="AC8" s="40" t="s">
        <v>349</v>
      </c>
      <c r="AD8" s="40" t="s">
        <v>350</v>
      </c>
      <c r="AE8" s="40" t="s">
        <v>54</v>
      </c>
      <c r="AF8" s="308">
        <f t="shared" si="0"/>
        <v>0.25</v>
      </c>
      <c r="AG8" s="528" t="s">
        <v>199</v>
      </c>
      <c r="AH8" s="308">
        <f t="shared" si="1"/>
        <v>0.15</v>
      </c>
      <c r="AI8" s="308">
        <f t="shared" si="2"/>
        <v>0.4</v>
      </c>
      <c r="AJ8" s="528" t="s">
        <v>200</v>
      </c>
      <c r="AK8" s="499" t="s">
        <v>201</v>
      </c>
      <c r="AL8" s="40" t="s">
        <v>334</v>
      </c>
      <c r="AM8" s="499" t="s">
        <v>23</v>
      </c>
      <c r="AN8" s="528" t="s">
        <v>351</v>
      </c>
      <c r="AO8" s="528" t="s">
        <v>24</v>
      </c>
      <c r="AP8" s="528" t="s">
        <v>336</v>
      </c>
      <c r="AQ8" s="528" t="s">
        <v>352</v>
      </c>
      <c r="AR8" s="528" t="s">
        <v>206</v>
      </c>
      <c r="AS8" s="528" t="s">
        <v>353</v>
      </c>
      <c r="AT8" s="528" t="s">
        <v>208</v>
      </c>
      <c r="AU8" s="301">
        <f>+AV7*AI8</f>
        <v>0.12</v>
      </c>
      <c r="AV8" s="302">
        <f>+AV7-AU8</f>
        <v>0.18</v>
      </c>
      <c r="AW8" s="1004"/>
      <c r="AX8" s="996"/>
      <c r="AY8" s="167">
        <v>2</v>
      </c>
      <c r="AZ8" s="104" t="s">
        <v>354</v>
      </c>
      <c r="BA8" s="587" t="s">
        <v>355</v>
      </c>
      <c r="BB8" s="441">
        <v>44927</v>
      </c>
      <c r="BC8" s="441">
        <v>45291</v>
      </c>
      <c r="BD8" s="587" t="s">
        <v>1429</v>
      </c>
      <c r="BE8" s="442">
        <v>44985</v>
      </c>
      <c r="BF8" s="518" t="s">
        <v>1430</v>
      </c>
      <c r="BG8" s="671" t="s">
        <v>1431</v>
      </c>
      <c r="BH8" s="444">
        <v>45046</v>
      </c>
      <c r="BI8" s="576"/>
      <c r="BJ8" s="311"/>
      <c r="BK8" s="444">
        <v>45107</v>
      </c>
      <c r="BL8" s="446"/>
      <c r="BM8" s="314"/>
      <c r="BN8" s="444">
        <v>45169</v>
      </c>
      <c r="BO8" s="447"/>
      <c r="BP8" s="311"/>
      <c r="BQ8" s="444">
        <v>45230</v>
      </c>
      <c r="BR8" s="447"/>
      <c r="BS8" s="315"/>
      <c r="BT8" s="444">
        <v>45291</v>
      </c>
      <c r="BU8" s="439"/>
      <c r="BV8" s="436"/>
    </row>
    <row r="9" spans="1:74" ht="106.5" customHeight="1" x14ac:dyDescent="0.3">
      <c r="A9" s="1008"/>
      <c r="B9" s="734"/>
      <c r="C9" s="734"/>
      <c r="D9" s="734"/>
      <c r="E9" s="734"/>
      <c r="F9" s="885"/>
      <c r="G9" s="987"/>
      <c r="H9" s="734"/>
      <c r="I9" s="885"/>
      <c r="J9" s="734"/>
      <c r="K9" s="734"/>
      <c r="L9" s="988"/>
      <c r="M9" s="734"/>
      <c r="N9" s="734"/>
      <c r="O9" s="734"/>
      <c r="P9" s="734"/>
      <c r="Q9" s="734"/>
      <c r="R9" s="734"/>
      <c r="S9" s="1000"/>
      <c r="T9" s="1000"/>
      <c r="U9" s="729"/>
      <c r="V9" s="1002"/>
      <c r="W9" s="1005"/>
      <c r="X9" s="1006"/>
      <c r="Y9" s="986"/>
      <c r="Z9" s="1004"/>
      <c r="AA9" s="726"/>
      <c r="AB9" s="1007"/>
      <c r="AC9" s="40" t="s">
        <v>363</v>
      </c>
      <c r="AD9" s="40" t="s">
        <v>364</v>
      </c>
      <c r="AE9" s="40" t="s">
        <v>54</v>
      </c>
      <c r="AF9" s="308">
        <f t="shared" si="0"/>
        <v>0.25</v>
      </c>
      <c r="AG9" s="528" t="s">
        <v>199</v>
      </c>
      <c r="AH9" s="308">
        <f t="shared" si="1"/>
        <v>0.15</v>
      </c>
      <c r="AI9" s="308">
        <f t="shared" si="2"/>
        <v>0.4</v>
      </c>
      <c r="AJ9" s="40" t="str">
        <f>+AJ6</f>
        <v>Confiable</v>
      </c>
      <c r="AK9" s="499" t="str">
        <f>+AK6</f>
        <v>SI</v>
      </c>
      <c r="AL9" s="40" t="s">
        <v>365</v>
      </c>
      <c r="AM9" s="499" t="s">
        <v>23</v>
      </c>
      <c r="AN9" s="528" t="s">
        <v>351</v>
      </c>
      <c r="AO9" s="528" t="s">
        <v>24</v>
      </c>
      <c r="AP9" s="528" t="s">
        <v>63</v>
      </c>
      <c r="AQ9" s="528" t="s">
        <v>366</v>
      </c>
      <c r="AR9" s="40" t="str">
        <f>+AR6</f>
        <v>Asignado</v>
      </c>
      <c r="AS9" s="528" t="s">
        <v>353</v>
      </c>
      <c r="AT9" s="40" t="str">
        <f>+AT6</f>
        <v>Adecuado</v>
      </c>
      <c r="AU9" s="301">
        <f>+AV8*AI9</f>
        <v>7.1999999999999995E-2</v>
      </c>
      <c r="AV9" s="302">
        <f>+AV8-AU9</f>
        <v>0.108</v>
      </c>
      <c r="AW9" s="1004"/>
      <c r="AX9" s="996"/>
      <c r="AY9" s="167">
        <v>3</v>
      </c>
      <c r="AZ9" s="104" t="s">
        <v>367</v>
      </c>
      <c r="BA9" s="587" t="s">
        <v>368</v>
      </c>
      <c r="BB9" s="441">
        <v>44927</v>
      </c>
      <c r="BC9" s="441">
        <v>45291</v>
      </c>
      <c r="BD9" s="587" t="s">
        <v>369</v>
      </c>
      <c r="BE9" s="442">
        <v>44985</v>
      </c>
      <c r="BF9" s="518" t="s">
        <v>1432</v>
      </c>
      <c r="BG9" s="208" t="s">
        <v>1433</v>
      </c>
      <c r="BH9" s="444">
        <v>45046</v>
      </c>
      <c r="BI9" s="443"/>
      <c r="BJ9" s="311"/>
      <c r="BK9" s="444">
        <v>45107</v>
      </c>
      <c r="BL9" s="446"/>
      <c r="BM9" s="314"/>
      <c r="BN9" s="444">
        <v>45169</v>
      </c>
      <c r="BO9" s="447"/>
      <c r="BP9" s="316"/>
      <c r="BQ9" s="444">
        <v>45230</v>
      </c>
      <c r="BR9" s="447"/>
      <c r="BS9" s="317"/>
      <c r="BT9" s="444">
        <v>45291</v>
      </c>
      <c r="BU9" s="437"/>
      <c r="BV9" s="436"/>
    </row>
    <row r="10" spans="1:74" ht="123.75" customHeight="1" x14ac:dyDescent="0.3">
      <c r="A10" s="1008" t="s">
        <v>191</v>
      </c>
      <c r="B10" s="734" t="s">
        <v>103</v>
      </c>
      <c r="C10" s="734" t="s">
        <v>33</v>
      </c>
      <c r="D10" s="734" t="s">
        <v>33</v>
      </c>
      <c r="E10" s="734" t="s">
        <v>97</v>
      </c>
      <c r="F10" s="885" t="s">
        <v>1434</v>
      </c>
      <c r="G10" s="987" t="s">
        <v>1435</v>
      </c>
      <c r="H10" s="734" t="s">
        <v>1436</v>
      </c>
      <c r="I10" s="885" t="s">
        <v>1437</v>
      </c>
      <c r="J10" s="734" t="s">
        <v>32</v>
      </c>
      <c r="K10" s="734">
        <v>0</v>
      </c>
      <c r="L10" s="988">
        <f>IF(J10="Diaria",+(K10/360),IF(J10="Semanal",+(K10/52),IF(J10="Mensual",+(K10/12),IF(J10="Bimestral",+(K10/6),IF(J10="Trimestral",+(K10/4),IF(J10="Semestral",+(K10/2),IF(J10="Anual",+(K10/1),"")))))))</f>
        <v>0</v>
      </c>
      <c r="M10" s="734" t="s">
        <v>72</v>
      </c>
      <c r="N10" s="734">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734" t="s">
        <v>46</v>
      </c>
      <c r="P10" s="734">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34" t="s">
        <v>70</v>
      </c>
      <c r="R10" s="734">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1000" t="s">
        <v>57</v>
      </c>
      <c r="T10" s="1000" t="s">
        <v>70</v>
      </c>
      <c r="U10" s="984">
        <f>+MAX(N10,P10,R10)</f>
        <v>0.8</v>
      </c>
      <c r="V10" s="1002" t="str">
        <f>IF(L10&lt;=20%,"Muy baja",IF(L10&lt;=40%,"Baja",IF(L10&lt;=60%,"Media",IF(L10&lt;=80%,"Alta",IF(L10&lt;=100%,"Muy alta",IF(L10&gt;=100%,"Muy alta",""))))))</f>
        <v>Muy baja</v>
      </c>
      <c r="W10" s="979">
        <f>+IFERROR(VLOOKUP(V10,[8]Fórmula!$F$1:$G$6,2,FALSE),"")</f>
        <v>0.2</v>
      </c>
      <c r="X10" s="1009" t="str">
        <f>IF(U10=20%,"Leve",IF(U10=40%,"Menor",IF(U10=60%,"Moderado",IF(U10=80%,"Mayor",IF(U10=100%,"Catastrófico","")))))</f>
        <v>Mayor</v>
      </c>
      <c r="Y10" s="979">
        <f>+IFERROR(VLOOKUP(X10,[8]Fórmula!$H$1:$I$6,2,FALSE),"")</f>
        <v>0.8</v>
      </c>
      <c r="Z10" s="1010" t="str">
        <f>+IFERROR(VLOOKUP(V10&amp;X10,[8]Fórmula!$C$2:$D$26,2,FALSE),"")</f>
        <v>Alto</v>
      </c>
      <c r="AA10" s="998">
        <f>IF(Z10="Bajo",25%,IF(Z10="Moderado",50%,IF(Z10="Alto",75%,IF(Z10="Extremo",100%,""))))</f>
        <v>0.75</v>
      </c>
      <c r="AB10" s="1007" t="s">
        <v>1438</v>
      </c>
      <c r="AC10" s="40" t="s">
        <v>1439</v>
      </c>
      <c r="AD10" s="40" t="s">
        <v>1440</v>
      </c>
      <c r="AE10" s="40" t="s">
        <v>54</v>
      </c>
      <c r="AF10" s="308">
        <f t="shared" si="0"/>
        <v>0.25</v>
      </c>
      <c r="AG10" s="528" t="s">
        <v>199</v>
      </c>
      <c r="AH10" s="308">
        <f t="shared" si="1"/>
        <v>0.15</v>
      </c>
      <c r="AI10" s="308">
        <f t="shared" si="2"/>
        <v>0.4</v>
      </c>
      <c r="AJ10" s="528" t="s">
        <v>200</v>
      </c>
      <c r="AK10" s="499" t="s">
        <v>191</v>
      </c>
      <c r="AL10" s="499" t="s">
        <v>1441</v>
      </c>
      <c r="AM10" s="499" t="s">
        <v>23</v>
      </c>
      <c r="AN10" s="528" t="s">
        <v>351</v>
      </c>
      <c r="AO10" s="528" t="s">
        <v>24</v>
      </c>
      <c r="AP10" s="528" t="s">
        <v>336</v>
      </c>
      <c r="AQ10" s="528" t="s">
        <v>1442</v>
      </c>
      <c r="AR10" s="528" t="s">
        <v>206</v>
      </c>
      <c r="AS10" s="528" t="s">
        <v>1443</v>
      </c>
      <c r="AT10" s="528" t="s">
        <v>208</v>
      </c>
      <c r="AU10" s="301">
        <f>+AA10*AI10</f>
        <v>0.30000000000000004</v>
      </c>
      <c r="AV10" s="302">
        <f>+AA10-AU10</f>
        <v>0.44999999999999996</v>
      </c>
      <c r="AW10" s="994" t="str">
        <f>+IF(C10="Corrupción","Moderado",IF(AV12&lt;=25%,"Bajo",IF(AV12&lt;=50%,"Moderado",IF(AV12&lt;=75%,"Alto",IF(AV12&gt;75%,"Extremo","")))))</f>
        <v>Moderado</v>
      </c>
      <c r="AX10" s="996" t="s">
        <v>56</v>
      </c>
      <c r="AY10" s="300">
        <v>1</v>
      </c>
      <c r="AZ10" s="40" t="s">
        <v>1444</v>
      </c>
      <c r="BA10" s="499" t="s">
        <v>1445</v>
      </c>
      <c r="BB10" s="441">
        <v>44927</v>
      </c>
      <c r="BC10" s="441">
        <v>45291</v>
      </c>
      <c r="BD10" s="587" t="s">
        <v>1446</v>
      </c>
      <c r="BE10" s="442">
        <v>44985</v>
      </c>
      <c r="BF10" s="518" t="s">
        <v>1447</v>
      </c>
      <c r="BG10" s="443" t="s">
        <v>1448</v>
      </c>
      <c r="BH10" s="444">
        <v>45046</v>
      </c>
      <c r="BI10" s="443"/>
      <c r="BJ10" s="311"/>
      <c r="BK10" s="444">
        <v>45107</v>
      </c>
      <c r="BL10" s="446"/>
      <c r="BM10" s="448"/>
      <c r="BN10" s="444">
        <v>45169</v>
      </c>
      <c r="BO10" s="447"/>
      <c r="BP10" s="316"/>
      <c r="BQ10" s="444">
        <v>45230</v>
      </c>
      <c r="BR10" s="447"/>
      <c r="BS10" s="317"/>
      <c r="BT10" s="444">
        <v>45291</v>
      </c>
      <c r="BU10" s="437"/>
      <c r="BV10" s="436"/>
    </row>
    <row r="11" spans="1:74" ht="91.5" customHeight="1" x14ac:dyDescent="0.3">
      <c r="A11" s="1008"/>
      <c r="B11" s="734"/>
      <c r="C11" s="734"/>
      <c r="D11" s="734"/>
      <c r="E11" s="734"/>
      <c r="F11" s="885"/>
      <c r="G11" s="987"/>
      <c r="H11" s="734"/>
      <c r="I11" s="885"/>
      <c r="J11" s="734"/>
      <c r="K11" s="734"/>
      <c r="L11" s="988"/>
      <c r="M11" s="734"/>
      <c r="N11" s="734"/>
      <c r="O11" s="734"/>
      <c r="P11" s="734"/>
      <c r="Q11" s="734"/>
      <c r="R11" s="734"/>
      <c r="S11" s="1000"/>
      <c r="T11" s="1000"/>
      <c r="U11" s="984"/>
      <c r="V11" s="1002"/>
      <c r="W11" s="979"/>
      <c r="X11" s="1009"/>
      <c r="Y11" s="979"/>
      <c r="Z11" s="1010"/>
      <c r="AA11" s="998"/>
      <c r="AB11" s="1007"/>
      <c r="AC11" s="40" t="s">
        <v>1449</v>
      </c>
      <c r="AD11" s="40" t="s">
        <v>1450</v>
      </c>
      <c r="AE11" s="40" t="s">
        <v>54</v>
      </c>
      <c r="AF11" s="308">
        <f t="shared" si="0"/>
        <v>0.25</v>
      </c>
      <c r="AG11" s="528" t="s">
        <v>199</v>
      </c>
      <c r="AH11" s="308">
        <f t="shared" si="1"/>
        <v>0.15</v>
      </c>
      <c r="AI11" s="308">
        <f t="shared" si="2"/>
        <v>0.4</v>
      </c>
      <c r="AJ11" s="528" t="s">
        <v>200</v>
      </c>
      <c r="AK11" s="499" t="s">
        <v>191</v>
      </c>
      <c r="AL11" s="499" t="s">
        <v>1441</v>
      </c>
      <c r="AM11" s="499" t="s">
        <v>39</v>
      </c>
      <c r="AN11" s="528"/>
      <c r="AO11" s="528" t="s">
        <v>40</v>
      </c>
      <c r="AP11" s="528" t="s">
        <v>1451</v>
      </c>
      <c r="AQ11" s="528" t="s">
        <v>1452</v>
      </c>
      <c r="AR11" s="528" t="s">
        <v>206</v>
      </c>
      <c r="AS11" s="528" t="s">
        <v>1453</v>
      </c>
      <c r="AT11" s="528" t="s">
        <v>208</v>
      </c>
      <c r="AU11" s="301">
        <f>+AV10*AI11</f>
        <v>0.18</v>
      </c>
      <c r="AV11" s="302">
        <f>+AV10-AU11</f>
        <v>0.26999999999999996</v>
      </c>
      <c r="AW11" s="994"/>
      <c r="AX11" s="996"/>
      <c r="AY11" s="303">
        <v>2</v>
      </c>
      <c r="AZ11" s="40" t="s">
        <v>1449</v>
      </c>
      <c r="BA11" s="499" t="s">
        <v>1454</v>
      </c>
      <c r="BB11" s="441">
        <v>44927</v>
      </c>
      <c r="BC11" s="441">
        <v>45291</v>
      </c>
      <c r="BD11" s="587" t="s">
        <v>1455</v>
      </c>
      <c r="BE11" s="442">
        <v>44985</v>
      </c>
      <c r="BF11" s="518" t="s">
        <v>1456</v>
      </c>
      <c r="BG11" s="443" t="s">
        <v>1457</v>
      </c>
      <c r="BH11" s="444">
        <v>45046</v>
      </c>
      <c r="BI11" s="443"/>
      <c r="BJ11" s="443"/>
      <c r="BK11" s="444">
        <v>45107</v>
      </c>
      <c r="BL11" s="446"/>
      <c r="BM11" s="448"/>
      <c r="BN11" s="444">
        <v>45169</v>
      </c>
      <c r="BO11" s="447"/>
      <c r="BP11" s="449"/>
      <c r="BQ11" s="444">
        <v>45230</v>
      </c>
      <c r="BR11" s="447"/>
      <c r="BS11" s="444"/>
      <c r="BT11" s="444">
        <v>45291</v>
      </c>
      <c r="BU11" s="437"/>
      <c r="BV11" s="436"/>
    </row>
    <row r="12" spans="1:74" ht="81.75" customHeight="1" x14ac:dyDescent="0.3">
      <c r="A12" s="1008"/>
      <c r="B12" s="734"/>
      <c r="C12" s="734"/>
      <c r="D12" s="734"/>
      <c r="E12" s="734"/>
      <c r="F12" s="885"/>
      <c r="G12" s="987"/>
      <c r="H12" s="734"/>
      <c r="I12" s="885"/>
      <c r="J12" s="734"/>
      <c r="K12" s="734"/>
      <c r="L12" s="988"/>
      <c r="M12" s="734"/>
      <c r="N12" s="734"/>
      <c r="O12" s="734"/>
      <c r="P12" s="734"/>
      <c r="Q12" s="734"/>
      <c r="R12" s="734"/>
      <c r="S12" s="1000"/>
      <c r="T12" s="1000"/>
      <c r="U12" s="984"/>
      <c r="V12" s="1002"/>
      <c r="W12" s="979"/>
      <c r="X12" s="1009"/>
      <c r="Y12" s="979"/>
      <c r="Z12" s="1010"/>
      <c r="AA12" s="998"/>
      <c r="AB12" s="1007"/>
      <c r="AC12" s="40" t="s">
        <v>1458</v>
      </c>
      <c r="AD12" s="40" t="s">
        <v>1459</v>
      </c>
      <c r="AE12" s="40" t="s">
        <v>54</v>
      </c>
      <c r="AF12" s="308">
        <f t="shared" si="0"/>
        <v>0.25</v>
      </c>
      <c r="AG12" s="528" t="s">
        <v>199</v>
      </c>
      <c r="AH12" s="308">
        <f t="shared" si="1"/>
        <v>0.15</v>
      </c>
      <c r="AI12" s="308">
        <v>0</v>
      </c>
      <c r="AJ12" s="40" t="str">
        <f t="shared" ref="AJ12:AK14" si="3">+AJ9</f>
        <v>Confiable</v>
      </c>
      <c r="AK12" s="499" t="str">
        <f t="shared" si="3"/>
        <v>SI</v>
      </c>
      <c r="AL12" s="499" t="s">
        <v>1460</v>
      </c>
      <c r="AM12" s="499" t="s">
        <v>23</v>
      </c>
      <c r="AN12" s="528" t="s">
        <v>1461</v>
      </c>
      <c r="AO12" s="528" t="s">
        <v>24</v>
      </c>
      <c r="AP12" s="528" t="s">
        <v>63</v>
      </c>
      <c r="AQ12" s="528" t="s">
        <v>1462</v>
      </c>
      <c r="AR12" s="40" t="str">
        <f>+AR9</f>
        <v>Asignado</v>
      </c>
      <c r="AS12" s="528" t="s">
        <v>1420</v>
      </c>
      <c r="AT12" s="40" t="str">
        <f>+AT9</f>
        <v>Adecuado</v>
      </c>
      <c r="AU12" s="301">
        <f>+AV11*AI12</f>
        <v>0</v>
      </c>
      <c r="AV12" s="302">
        <f>+AV11-AU12</f>
        <v>0.26999999999999996</v>
      </c>
      <c r="AW12" s="994"/>
      <c r="AX12" s="996"/>
      <c r="AY12" s="303">
        <v>3</v>
      </c>
      <c r="AZ12" s="40" t="s">
        <v>1463</v>
      </c>
      <c r="BA12" s="587" t="s">
        <v>1420</v>
      </c>
      <c r="BB12" s="441">
        <v>44562</v>
      </c>
      <c r="BC12" s="441">
        <v>44926</v>
      </c>
      <c r="BD12" s="499" t="s">
        <v>1462</v>
      </c>
      <c r="BE12" s="442">
        <v>44620</v>
      </c>
      <c r="BF12" s="518" t="s">
        <v>1464</v>
      </c>
      <c r="BG12" s="518" t="s">
        <v>1465</v>
      </c>
      <c r="BH12" s="444">
        <v>44681</v>
      </c>
      <c r="BI12" s="443"/>
      <c r="BJ12" s="443"/>
      <c r="BK12" s="444">
        <v>44742</v>
      </c>
      <c r="BL12" s="446"/>
      <c r="BM12" s="448"/>
      <c r="BN12" s="444">
        <v>44804</v>
      </c>
      <c r="BO12" s="447"/>
      <c r="BP12" s="449"/>
      <c r="BQ12" s="444">
        <v>44865</v>
      </c>
      <c r="BR12" s="447"/>
      <c r="BS12" s="444"/>
      <c r="BT12" s="444">
        <v>44926</v>
      </c>
      <c r="BU12" s="437"/>
      <c r="BV12" s="436"/>
    </row>
    <row r="13" spans="1:74" ht="75.75" customHeight="1" x14ac:dyDescent="0.3">
      <c r="A13" s="1008" t="s">
        <v>191</v>
      </c>
      <c r="B13" s="734" t="s">
        <v>103</v>
      </c>
      <c r="C13" s="734" t="s">
        <v>33</v>
      </c>
      <c r="D13" s="734" t="s">
        <v>76</v>
      </c>
      <c r="E13" s="734" t="s">
        <v>34</v>
      </c>
      <c r="F13" s="990" t="s">
        <v>1466</v>
      </c>
      <c r="G13" s="992" t="s">
        <v>1467</v>
      </c>
      <c r="H13" s="734" t="s">
        <v>1468</v>
      </c>
      <c r="I13" s="885" t="s">
        <v>1469</v>
      </c>
      <c r="J13" s="734" t="s">
        <v>32</v>
      </c>
      <c r="K13" s="990">
        <v>1</v>
      </c>
      <c r="L13" s="988">
        <f>IF(J13="Diaria",+(K13/360),IF(J13="Semanal",+(K13/52),IF(J13="Mensual",+(K13/12),IF(J13="Bimestral",+(K13/6),IF(J13="Trimestral",+(K13/4),IF(J13="Semestral",+(K13/2),IF(J13="Anual",+(K13/1),"")))))))</f>
        <v>2.7777777777777779E-3</v>
      </c>
      <c r="M13" s="734" t="s">
        <v>83</v>
      </c>
      <c r="N13" s="734">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734" t="s">
        <v>70</v>
      </c>
      <c r="P13" s="734">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734" t="s">
        <v>70</v>
      </c>
      <c r="R13" s="734">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1000" t="s">
        <v>57</v>
      </c>
      <c r="T13" s="1000" t="s">
        <v>70</v>
      </c>
      <c r="U13" s="984">
        <f>+MAX(N13,P13,R13)</f>
        <v>1</v>
      </c>
      <c r="V13" s="1002" t="str">
        <f>IF(L13&lt;=20%,"Muy baja",IF(L13&lt;=40%,"Baja",IF(L13&lt;=60%,"Media",IF(L13&lt;=80%,"Alta",IF(L13&lt;=100%,"Muy alta",IF(L13&gt;=100%,"Muy alta",""))))))</f>
        <v>Muy baja</v>
      </c>
      <c r="W13" s="979">
        <f>+IFERROR(VLOOKUP(V13,[8]Fórmula!$F$1:$G$6,2,FALSE),"")</f>
        <v>0.2</v>
      </c>
      <c r="X13" s="977" t="str">
        <f>IF(U13=20%,"Leve",IF(U13=40%,"Menor",IF(U13=60%,"Moderado",IF(U13=80%,"Mayor",IF(U13=100%,"Catastrófico","")))))</f>
        <v>Catastrófico</v>
      </c>
      <c r="Y13" s="979">
        <f>+IFERROR(VLOOKUP(X13,[8]Fórmula!$H$1:$I$6,2,FALSE),"")</f>
        <v>1</v>
      </c>
      <c r="Z13" s="981" t="str">
        <f>+IFERROR(VLOOKUP(V13&amp;X13,[8]Fórmula!$C$2:$D$26,2,FALSE),"")</f>
        <v>Extremo</v>
      </c>
      <c r="AA13" s="998">
        <f>IF(Z13="Bajo",25%,IF(Z13="Moderado",50%,IF(Z13="Alto",75%,IF(Z13="Extremo",100%,""))))</f>
        <v>1</v>
      </c>
      <c r="AB13" s="990" t="s">
        <v>1470</v>
      </c>
      <c r="AC13" s="40" t="s">
        <v>1471</v>
      </c>
      <c r="AD13" s="440" t="s">
        <v>1472</v>
      </c>
      <c r="AE13" s="40" t="s">
        <v>54</v>
      </c>
      <c r="AF13" s="308">
        <f t="shared" si="0"/>
        <v>0.25</v>
      </c>
      <c r="AG13" s="528" t="s">
        <v>199</v>
      </c>
      <c r="AH13" s="308">
        <f t="shared" si="1"/>
        <v>0.15</v>
      </c>
      <c r="AI13" s="308">
        <f t="shared" si="2"/>
        <v>0.4</v>
      </c>
      <c r="AJ13" s="40" t="str">
        <f t="shared" si="3"/>
        <v>Confiable</v>
      </c>
      <c r="AK13" s="499" t="str">
        <f t="shared" si="3"/>
        <v>NO</v>
      </c>
      <c r="AL13" s="576" t="s">
        <v>1441</v>
      </c>
      <c r="AM13" s="499" t="s">
        <v>23</v>
      </c>
      <c r="AN13" s="528" t="s">
        <v>1473</v>
      </c>
      <c r="AO13" s="528" t="s">
        <v>40</v>
      </c>
      <c r="AP13" s="528" t="s">
        <v>1474</v>
      </c>
      <c r="AQ13" s="528" t="s">
        <v>1475</v>
      </c>
      <c r="AR13" s="40" t="str">
        <f>+AR10</f>
        <v>Asignado</v>
      </c>
      <c r="AS13" s="528" t="s">
        <v>1476</v>
      </c>
      <c r="AT13" s="40" t="str">
        <f>+AT10</f>
        <v>Adecuado</v>
      </c>
      <c r="AU13" s="301">
        <f>+AA13*AI13</f>
        <v>0.4</v>
      </c>
      <c r="AV13" s="302">
        <f>+AA13-AU13</f>
        <v>0.6</v>
      </c>
      <c r="AW13" s="994" t="str">
        <f>+IF(C14="Corrupción","Moderado",IF(C14&lt;=25%,"Bajo",IF(C14&lt;=50%,"Moderado",IF(C14&lt;=75%,"Alto",IF(C14&gt;75%,"Extremo","")))))</f>
        <v>Bajo</v>
      </c>
      <c r="AX13" s="996" t="s">
        <v>56</v>
      </c>
      <c r="AY13" s="304"/>
      <c r="AZ13" s="528"/>
      <c r="BA13" s="499" t="s">
        <v>1454</v>
      </c>
      <c r="BB13" s="441">
        <v>44927</v>
      </c>
      <c r="BC13" s="441">
        <v>45291</v>
      </c>
      <c r="BD13" s="440" t="s">
        <v>1477</v>
      </c>
      <c r="BE13" s="442">
        <v>44985</v>
      </c>
      <c r="BF13" s="518" t="s">
        <v>1478</v>
      </c>
      <c r="BG13" s="518" t="s">
        <v>1479</v>
      </c>
      <c r="BH13" s="444">
        <v>45046</v>
      </c>
      <c r="BI13" s="443"/>
      <c r="BJ13" s="443"/>
      <c r="BK13" s="444">
        <v>45107</v>
      </c>
      <c r="BL13" s="446"/>
      <c r="BM13" s="314"/>
      <c r="BN13" s="444">
        <v>45169</v>
      </c>
      <c r="BO13" s="447"/>
      <c r="BP13" s="316"/>
      <c r="BQ13" s="444">
        <v>45230</v>
      </c>
      <c r="BR13" s="447"/>
      <c r="BS13" s="317"/>
      <c r="BT13" s="444">
        <v>45291</v>
      </c>
      <c r="BU13" s="437"/>
      <c r="BV13" s="436"/>
    </row>
    <row r="14" spans="1:74" ht="117" customHeight="1" x14ac:dyDescent="0.3">
      <c r="A14" s="1011"/>
      <c r="B14" s="983"/>
      <c r="C14" s="983"/>
      <c r="D14" s="983"/>
      <c r="E14" s="983"/>
      <c r="F14" s="991"/>
      <c r="G14" s="993"/>
      <c r="H14" s="734"/>
      <c r="I14" s="885"/>
      <c r="J14" s="983"/>
      <c r="K14" s="991"/>
      <c r="L14" s="989"/>
      <c r="M14" s="983"/>
      <c r="N14" s="983"/>
      <c r="O14" s="983"/>
      <c r="P14" s="983"/>
      <c r="Q14" s="983"/>
      <c r="R14" s="983"/>
      <c r="S14" s="1001"/>
      <c r="T14" s="1001"/>
      <c r="U14" s="985"/>
      <c r="V14" s="1003"/>
      <c r="W14" s="980"/>
      <c r="X14" s="978"/>
      <c r="Y14" s="980"/>
      <c r="Z14" s="982"/>
      <c r="AA14" s="999"/>
      <c r="AB14" s="991"/>
      <c r="AC14" s="309" t="s">
        <v>1480</v>
      </c>
      <c r="AD14" s="182" t="s">
        <v>1481</v>
      </c>
      <c r="AE14" s="309" t="s">
        <v>54</v>
      </c>
      <c r="AF14" s="310">
        <f t="shared" si="0"/>
        <v>0.25</v>
      </c>
      <c r="AG14" s="187" t="s">
        <v>199</v>
      </c>
      <c r="AH14" s="310">
        <f t="shared" si="1"/>
        <v>0.15</v>
      </c>
      <c r="AI14" s="310">
        <f t="shared" si="2"/>
        <v>0.4</v>
      </c>
      <c r="AJ14" s="309" t="str">
        <f t="shared" si="3"/>
        <v>Confiable</v>
      </c>
      <c r="AK14" s="574" t="str">
        <f t="shared" si="3"/>
        <v>NO</v>
      </c>
      <c r="AL14" s="577" t="s">
        <v>1441</v>
      </c>
      <c r="AM14" s="499" t="s">
        <v>23</v>
      </c>
      <c r="AN14" s="528" t="s">
        <v>1473</v>
      </c>
      <c r="AO14" s="528" t="s">
        <v>40</v>
      </c>
      <c r="AP14" s="528" t="s">
        <v>1474</v>
      </c>
      <c r="AQ14" s="187" t="s">
        <v>1482</v>
      </c>
      <c r="AR14" s="309" t="str">
        <f>+AR11</f>
        <v>Asignado</v>
      </c>
      <c r="AS14" s="187" t="s">
        <v>1476</v>
      </c>
      <c r="AT14" s="309" t="str">
        <f>+AT11</f>
        <v>Adecuado</v>
      </c>
      <c r="AU14" s="305">
        <f>+AV13*AI14</f>
        <v>0.24</v>
      </c>
      <c r="AV14" s="306">
        <f>+AV13-AU14</f>
        <v>0.36</v>
      </c>
      <c r="AW14" s="995"/>
      <c r="AX14" s="997"/>
      <c r="AY14" s="307"/>
      <c r="AZ14" s="187"/>
      <c r="BA14" s="574" t="s">
        <v>1454</v>
      </c>
      <c r="BB14" s="450">
        <v>44927</v>
      </c>
      <c r="BC14" s="450">
        <v>45291</v>
      </c>
      <c r="BD14" s="182"/>
      <c r="BE14" s="451">
        <v>44985</v>
      </c>
      <c r="BF14" s="673" t="s">
        <v>1483</v>
      </c>
      <c r="BG14" s="672" t="s">
        <v>1484</v>
      </c>
      <c r="BH14" s="453">
        <v>45046</v>
      </c>
      <c r="BI14" s="452"/>
      <c r="BJ14" s="452"/>
      <c r="BK14" s="453">
        <v>45107</v>
      </c>
      <c r="BL14" s="454"/>
      <c r="BM14" s="455"/>
      <c r="BN14" s="453">
        <v>45169</v>
      </c>
      <c r="BO14" s="456"/>
      <c r="BP14" s="457"/>
      <c r="BQ14" s="453">
        <v>45230</v>
      </c>
      <c r="BR14" s="456"/>
      <c r="BS14" s="453"/>
      <c r="BT14" s="453">
        <v>45291</v>
      </c>
      <c r="BU14" s="435"/>
      <c r="BV14" s="434"/>
    </row>
  </sheetData>
  <sheetProtection formatCells="0" formatColumns="0" formatRows="0"/>
  <mergeCells count="143">
    <mergeCell ref="A13:A14"/>
    <mergeCell ref="B13:B14"/>
    <mergeCell ref="C13:C14"/>
    <mergeCell ref="D13:D14"/>
    <mergeCell ref="E13:E14"/>
    <mergeCell ref="J13:J14"/>
    <mergeCell ref="A10:A12"/>
    <mergeCell ref="B10:B12"/>
    <mergeCell ref="C10:C12"/>
    <mergeCell ref="D10:D12"/>
    <mergeCell ref="E10:E12"/>
    <mergeCell ref="AA10:AA12"/>
    <mergeCell ref="AB10:AB12"/>
    <mergeCell ref="AW10:AW12"/>
    <mergeCell ref="U10:U12"/>
    <mergeCell ref="V10:V12"/>
    <mergeCell ref="W10:W12"/>
    <mergeCell ref="X10:X12"/>
    <mergeCell ref="Y10:Y12"/>
    <mergeCell ref="K10:K12"/>
    <mergeCell ref="L10:L12"/>
    <mergeCell ref="M10:M12"/>
    <mergeCell ref="N10:N12"/>
    <mergeCell ref="O10:O12"/>
    <mergeCell ref="Z10:Z12"/>
    <mergeCell ref="P10:P12"/>
    <mergeCell ref="Q10:Q12"/>
    <mergeCell ref="R10:R12"/>
    <mergeCell ref="S10:S12"/>
    <mergeCell ref="AC1:AT1"/>
    <mergeCell ref="AV1:AX1"/>
    <mergeCell ref="AW4:AW6"/>
    <mergeCell ref="AC2:AC3"/>
    <mergeCell ref="AD2:AD3"/>
    <mergeCell ref="G3:H3"/>
    <mergeCell ref="AK3:AL3"/>
    <mergeCell ref="AM3:AN3"/>
    <mergeCell ref="AO3:AP3"/>
    <mergeCell ref="AR3:AS3"/>
    <mergeCell ref="U1:AB2"/>
    <mergeCell ref="AB4:AB6"/>
    <mergeCell ref="S4:S6"/>
    <mergeCell ref="T4:T6"/>
    <mergeCell ref="Z4:Z6"/>
    <mergeCell ref="AA4:AA6"/>
    <mergeCell ref="W4:W6"/>
    <mergeCell ref="X4:X6"/>
    <mergeCell ref="Y4:Y6"/>
    <mergeCell ref="U4:U6"/>
    <mergeCell ref="AB7:AB9"/>
    <mergeCell ref="L4:L6"/>
    <mergeCell ref="I7:I9"/>
    <mergeCell ref="A7:A9"/>
    <mergeCell ref="B7:B9"/>
    <mergeCell ref="O7:O9"/>
    <mergeCell ref="M4:M6"/>
    <mergeCell ref="N4:N6"/>
    <mergeCell ref="O4:O6"/>
    <mergeCell ref="G7:G9"/>
    <mergeCell ref="A4:A6"/>
    <mergeCell ref="B4:B6"/>
    <mergeCell ref="C4:C6"/>
    <mergeCell ref="D4:D6"/>
    <mergeCell ref="E4:E6"/>
    <mergeCell ref="F4:F6"/>
    <mergeCell ref="G4:G6"/>
    <mergeCell ref="Q4:Q6"/>
    <mergeCell ref="R4:R6"/>
    <mergeCell ref="H4:H6"/>
    <mergeCell ref="I4:I6"/>
    <mergeCell ref="J4:J6"/>
    <mergeCell ref="K4:K6"/>
    <mergeCell ref="BD2:BD3"/>
    <mergeCell ref="BB2:BB3"/>
    <mergeCell ref="AE2:AH2"/>
    <mergeCell ref="AI2:AI3"/>
    <mergeCell ref="AJ2:AT2"/>
    <mergeCell ref="AU2:AW3"/>
    <mergeCell ref="AX2:AX3"/>
    <mergeCell ref="P4:P6"/>
    <mergeCell ref="C7:C9"/>
    <mergeCell ref="D7:D9"/>
    <mergeCell ref="E7:E9"/>
    <mergeCell ref="Z7:Z9"/>
    <mergeCell ref="L7:L9"/>
    <mergeCell ref="S7:S9"/>
    <mergeCell ref="M7:M9"/>
    <mergeCell ref="N7:N9"/>
    <mergeCell ref="F7:F9"/>
    <mergeCell ref="AW7:AW9"/>
    <mergeCell ref="AX7:AX9"/>
    <mergeCell ref="AX4:AX6"/>
    <mergeCell ref="V4:V6"/>
    <mergeCell ref="V7:V9"/>
    <mergeCell ref="W7:W9"/>
    <mergeCell ref="X7:X9"/>
    <mergeCell ref="AY1:BV1"/>
    <mergeCell ref="BE2:BV2"/>
    <mergeCell ref="AW13:AW14"/>
    <mergeCell ref="AX13:AX14"/>
    <mergeCell ref="A1:T2"/>
    <mergeCell ref="AA13:AA14"/>
    <mergeCell ref="AB13:AB14"/>
    <mergeCell ref="AY2:AZ3"/>
    <mergeCell ref="BA2:BA3"/>
    <mergeCell ref="P13:P14"/>
    <mergeCell ref="Q13:Q14"/>
    <mergeCell ref="S13:S14"/>
    <mergeCell ref="T13:T14"/>
    <mergeCell ref="V13:V14"/>
    <mergeCell ref="W13:W14"/>
    <mergeCell ref="T10:T12"/>
    <mergeCell ref="AX10:AX12"/>
    <mergeCell ref="T7:T9"/>
    <mergeCell ref="AA7:AA9"/>
    <mergeCell ref="U7:U9"/>
    <mergeCell ref="P7:P9"/>
    <mergeCell ref="Q7:Q9"/>
    <mergeCell ref="R7:R9"/>
    <mergeCell ref="BC2:BC3"/>
    <mergeCell ref="X13:X14"/>
    <mergeCell ref="Y13:Y14"/>
    <mergeCell ref="Z13:Z14"/>
    <mergeCell ref="R13:R14"/>
    <mergeCell ref="U13:U14"/>
    <mergeCell ref="Y7:Y9"/>
    <mergeCell ref="F10:F12"/>
    <mergeCell ref="G10:G12"/>
    <mergeCell ref="H10:H12"/>
    <mergeCell ref="I10:I12"/>
    <mergeCell ref="J10:J12"/>
    <mergeCell ref="L13:L14"/>
    <mergeCell ref="M13:M14"/>
    <mergeCell ref="O13:O14"/>
    <mergeCell ref="F13:F14"/>
    <mergeCell ref="G13:G14"/>
    <mergeCell ref="H13:H14"/>
    <mergeCell ref="I13:I14"/>
    <mergeCell ref="H7:H9"/>
    <mergeCell ref="J7:J9"/>
    <mergeCell ref="K7:K9"/>
    <mergeCell ref="K13:K14"/>
    <mergeCell ref="N13:N14"/>
  </mergeCells>
  <conditionalFormatting sqref="AD7">
    <cfRule type="containsText" dxfId="621" priority="165" operator="containsText" text="ALTA">
      <formula>NOT(ISERROR(SEARCH("ALTA",AD7)))</formula>
    </cfRule>
    <cfRule type="containsText" dxfId="620" priority="164" operator="containsText" text="MEDIA">
      <formula>NOT(ISERROR(SEARCH("MEDIA",AD7)))</formula>
    </cfRule>
    <cfRule type="containsText" dxfId="619" priority="163" operator="containsText" text="BAJA">
      <formula>NOT(ISERROR(SEARCH("BAJA",AD7)))</formula>
    </cfRule>
  </conditionalFormatting>
  <conditionalFormatting sqref="AD10">
    <cfRule type="containsText" dxfId="618" priority="81" operator="containsText" text="ALTA">
      <formula>NOT(ISERROR(SEARCH("ALTA",AD10)))</formula>
    </cfRule>
    <cfRule type="containsText" dxfId="617" priority="80" operator="containsText" text="MEDIA">
      <formula>NOT(ISERROR(SEARCH("MEDIA",AD10)))</formula>
    </cfRule>
    <cfRule type="containsText" dxfId="616" priority="79" operator="containsText" text="BAJA">
      <formula>NOT(ISERROR(SEARCH("BAJA",AD10)))</formula>
    </cfRule>
  </conditionalFormatting>
  <conditionalFormatting sqref="AJ4:AK8 AR7">
    <cfRule type="containsText" dxfId="615" priority="194" operator="containsText" text="ALTA">
      <formula>NOT(ISERROR(SEARCH("ALTA",AJ4)))</formula>
    </cfRule>
  </conditionalFormatting>
  <conditionalFormatting sqref="AJ10:AN11">
    <cfRule type="containsText" dxfId="614" priority="72" operator="containsText" text="ALTA">
      <formula>NOT(ISERROR(SEARCH("ALTA",AJ10)))</formula>
    </cfRule>
    <cfRule type="containsText" dxfId="613" priority="71" operator="containsText" text="MEDIA">
      <formula>NOT(ISERROR(SEARCH("MEDIA",AJ10)))</formula>
    </cfRule>
    <cfRule type="containsText" dxfId="612" priority="70" operator="containsText" text="BAJA">
      <formula>NOT(ISERROR(SEARCH("BAJA",AJ10)))</formula>
    </cfRule>
  </conditionalFormatting>
  <conditionalFormatting sqref="AL7:AL11">
    <cfRule type="containsText" dxfId="611" priority="36" operator="containsText" text="BAJA">
      <formula>NOT(ISERROR(SEARCH("BAJA",AL7)))</formula>
    </cfRule>
    <cfRule type="containsText" dxfId="610" priority="37" operator="containsText" text="MEDIA">
      <formula>NOT(ISERROR(SEARCH("MEDIA",AL7)))</formula>
    </cfRule>
    <cfRule type="containsText" dxfId="609" priority="38" operator="containsText" text="ALTA">
      <formula>NOT(ISERROR(SEARCH("ALTA",AL7)))</formula>
    </cfRule>
  </conditionalFormatting>
  <conditionalFormatting sqref="AN14:AQ14">
    <cfRule type="containsText" dxfId="608" priority="1" operator="containsText" text="BAJA">
      <formula>NOT(ISERROR(SEARCH("BAJA",AN14)))</formula>
    </cfRule>
    <cfRule type="containsText" dxfId="607" priority="2" operator="containsText" text="MEDIA">
      <formula>NOT(ISERROR(SEARCH("MEDIA",AN14)))</formula>
    </cfRule>
    <cfRule type="containsText" dxfId="606" priority="3" operator="containsText" text="ALTA">
      <formula>NOT(ISERROR(SEARCH("ALTA",AN14)))</formula>
    </cfRule>
  </conditionalFormatting>
  <conditionalFormatting sqref="AN7:AS8">
    <cfRule type="containsText" dxfId="605" priority="153" operator="containsText" text="ALTA">
      <formula>NOT(ISERROR(SEARCH("ALTA",AN7)))</formula>
    </cfRule>
    <cfRule type="containsText" dxfId="604" priority="152" operator="containsText" text="MEDIA">
      <formula>NOT(ISERROR(SEARCH("MEDIA",AN7)))</formula>
    </cfRule>
    <cfRule type="containsText" dxfId="603" priority="151" operator="containsText" text="BAJA">
      <formula>NOT(ISERROR(SEARCH("BAJA",AN7)))</formula>
    </cfRule>
  </conditionalFormatting>
  <conditionalFormatting sqref="AN9:AS9">
    <cfRule type="containsText" dxfId="602" priority="112" operator="containsText" text="MEDIA">
      <formula>NOT(ISERROR(SEARCH("MEDIA",AN9)))</formula>
    </cfRule>
    <cfRule type="containsText" dxfId="601" priority="116" operator="containsText" text="ALTA">
      <formula>NOT(ISERROR(SEARCH("ALTA",AN9)))</formula>
    </cfRule>
    <cfRule type="containsText" dxfId="600" priority="111" operator="containsText" text="BAJA">
      <formula>NOT(ISERROR(SEARCH("BAJA",AN9)))</formula>
    </cfRule>
  </conditionalFormatting>
  <conditionalFormatting sqref="AN12:AS12">
    <cfRule type="containsText" dxfId="599" priority="30" operator="containsText" text="BAJA">
      <formula>NOT(ISERROR(SEARCH("BAJA",AN12)))</formula>
    </cfRule>
    <cfRule type="containsText" dxfId="598" priority="31" operator="containsText" text="MEDIA">
      <formula>NOT(ISERROR(SEARCH("MEDIA",AN12)))</formula>
    </cfRule>
    <cfRule type="containsText" dxfId="597" priority="32" operator="containsText" text="ALTA">
      <formula>NOT(ISERROR(SEARCH("ALTA",AN12)))</formula>
    </cfRule>
  </conditionalFormatting>
  <conditionalFormatting sqref="AN13:AV13">
    <cfRule type="containsText" dxfId="596" priority="21" operator="containsText" text="BAJA">
      <formula>NOT(ISERROR(SEARCH("BAJA",AN13)))</formula>
    </cfRule>
    <cfRule type="containsText" dxfId="595" priority="22" operator="containsText" text="MEDIA">
      <formula>NOT(ISERROR(SEARCH("MEDIA",AN13)))</formula>
    </cfRule>
    <cfRule type="containsText" dxfId="594" priority="23" operator="containsText" text="ALTA">
      <formula>NOT(ISERROR(SEARCH("ALTA",AN13)))</formula>
    </cfRule>
  </conditionalFormatting>
  <conditionalFormatting sqref="AP7:AP8">
    <cfRule type="containsText" dxfId="593" priority="138" operator="containsText" text="ALTA">
      <formula>NOT(ISERROR(SEARCH("ALTA",AP7)))</formula>
    </cfRule>
    <cfRule type="containsText" dxfId="592" priority="137" operator="containsText" text="MEDIA">
      <formula>NOT(ISERROR(SEARCH("MEDIA",AP7)))</formula>
    </cfRule>
    <cfRule type="containsText" dxfId="591" priority="136" operator="containsText" text="BAJA">
      <formula>NOT(ISERROR(SEARCH("BAJA",AP7)))</formula>
    </cfRule>
  </conditionalFormatting>
  <conditionalFormatting sqref="AP10:AP11">
    <cfRule type="containsText" dxfId="590" priority="52" operator="containsText" text="BAJA">
      <formula>NOT(ISERROR(SEARCH("BAJA",AP10)))</formula>
    </cfRule>
    <cfRule type="containsText" dxfId="589" priority="54" operator="containsText" text="ALTA">
      <formula>NOT(ISERROR(SEARCH("ALTA",AP10)))</formula>
    </cfRule>
    <cfRule type="containsText" dxfId="588" priority="53" operator="containsText" text="MEDIA">
      <formula>NOT(ISERROR(SEARCH("MEDIA",AP10)))</formula>
    </cfRule>
  </conditionalFormatting>
  <conditionalFormatting sqref="AQ7">
    <cfRule type="containsText" dxfId="587" priority="133" operator="containsText" text="BAJA">
      <formula>NOT(ISERROR(SEARCH("BAJA",AQ7)))</formula>
    </cfRule>
    <cfRule type="containsText" dxfId="586" priority="134" operator="containsText" text="MEDIA">
      <formula>NOT(ISERROR(SEARCH("MEDIA",AQ7)))</formula>
    </cfRule>
    <cfRule type="containsText" dxfId="585" priority="135" operator="containsText" text="ALTA">
      <formula>NOT(ISERROR(SEARCH("ALTA",AQ7)))</formula>
    </cfRule>
  </conditionalFormatting>
  <conditionalFormatting sqref="AQ10:AR10">
    <cfRule type="containsText" dxfId="584" priority="51" operator="containsText" text="ALTA">
      <formula>NOT(ISERROR(SEARCH("ALTA",AQ10)))</formula>
    </cfRule>
    <cfRule type="containsText" dxfId="583" priority="50" operator="containsText" text="MEDIA">
      <formula>NOT(ISERROR(SEARCH("MEDIA",AQ10)))</formula>
    </cfRule>
    <cfRule type="containsText" dxfId="582" priority="49" operator="containsText" text="BAJA">
      <formula>NOT(ISERROR(SEARCH("BAJA",AQ10)))</formula>
    </cfRule>
  </conditionalFormatting>
  <conditionalFormatting sqref="AR7 AJ4:AK8">
    <cfRule type="containsText" dxfId="581" priority="193" operator="containsText" text="MEDIA">
      <formula>NOT(ISERROR(SEARCH("MEDIA",AJ4)))</formula>
    </cfRule>
    <cfRule type="containsText" dxfId="580" priority="192" operator="containsText" text="BAJA">
      <formula>NOT(ISERROR(SEARCH("BAJA",AJ4)))</formula>
    </cfRule>
  </conditionalFormatting>
  <conditionalFormatting sqref="AR4:AS4">
    <cfRule type="containsText" dxfId="579" priority="168" operator="containsText" text="ALTA">
      <formula>NOT(ISERROR(SEARCH("ALTA",AR4)))</formula>
    </cfRule>
    <cfRule type="containsText" dxfId="578" priority="167" operator="containsText" text="MEDIA">
      <formula>NOT(ISERROR(SEARCH("MEDIA",AR4)))</formula>
    </cfRule>
    <cfRule type="containsText" dxfId="577" priority="166" operator="containsText" text="BAJA">
      <formula>NOT(ISERROR(SEARCH("BAJA",AR4)))</formula>
    </cfRule>
  </conditionalFormatting>
  <conditionalFormatting sqref="AS5">
    <cfRule type="containsText" dxfId="576" priority="117" operator="containsText" text="BAJA">
      <formula>NOT(ISERROR(SEARCH("BAJA",AS5)))</formula>
    </cfRule>
    <cfRule type="containsText" dxfId="575" priority="119" operator="containsText" text="ALTA">
      <formula>NOT(ISERROR(SEARCH("ALTA",AS5)))</formula>
    </cfRule>
    <cfRule type="containsText" dxfId="574" priority="118" operator="containsText" text="MEDIA">
      <formula>NOT(ISERROR(SEARCH("MEDIA",AS5)))</formula>
    </cfRule>
  </conditionalFormatting>
  <conditionalFormatting sqref="AS7:AS8">
    <cfRule type="containsText" dxfId="573" priority="146" operator="containsText" text="MEDIA">
      <formula>NOT(ISERROR(SEARCH("MEDIA",AS7)))</formula>
    </cfRule>
    <cfRule type="containsText" dxfId="572" priority="147" operator="containsText" text="ALTA">
      <formula>NOT(ISERROR(SEARCH("ALTA",AS7)))</formula>
    </cfRule>
    <cfRule type="containsText" dxfId="571" priority="145" operator="containsText" text="BAJA">
      <formula>NOT(ISERROR(SEARCH("BAJA",AS7)))</formula>
    </cfRule>
  </conditionalFormatting>
  <conditionalFormatting sqref="AS8">
    <cfRule type="containsText" dxfId="570" priority="144" operator="containsText" text="ALTA">
      <formula>NOT(ISERROR(SEARCH("ALTA",AS8)))</formula>
    </cfRule>
  </conditionalFormatting>
  <conditionalFormatting sqref="AS8:AS9">
    <cfRule type="containsText" dxfId="569" priority="114" operator="containsText" text="BAJA">
      <formula>NOT(ISERROR(SEARCH("BAJA",AS8)))</formula>
    </cfRule>
    <cfRule type="containsText" dxfId="568" priority="115" operator="containsText" text="MEDIA">
      <formula>NOT(ISERROR(SEARCH("MEDIA",AS8)))</formula>
    </cfRule>
  </conditionalFormatting>
  <conditionalFormatting sqref="AS9">
    <cfRule type="containsText" dxfId="567" priority="113" operator="containsText" text="ALTA">
      <formula>NOT(ISERROR(SEARCH("ALTA",AS9)))</formula>
    </cfRule>
  </conditionalFormatting>
  <conditionalFormatting sqref="AS9:AS11">
    <cfRule type="containsText" dxfId="566" priority="69" operator="containsText" text="ALTA">
      <formula>NOT(ISERROR(SEARCH("ALTA",AS9)))</formula>
    </cfRule>
    <cfRule type="containsText" dxfId="565" priority="68" operator="containsText" text="MEDIA">
      <formula>NOT(ISERROR(SEARCH("MEDIA",AS9)))</formula>
    </cfRule>
    <cfRule type="containsText" dxfId="564" priority="67" operator="containsText" text="BAJA">
      <formula>NOT(ISERROR(SEARCH("BAJA",AS9)))</formula>
    </cfRule>
  </conditionalFormatting>
  <conditionalFormatting sqref="AS10:AS11">
    <cfRule type="containsText" dxfId="563" priority="61" operator="containsText" text="BAJA">
      <formula>NOT(ISERROR(SEARCH("BAJA",AS10)))</formula>
    </cfRule>
    <cfRule type="containsText" dxfId="562" priority="62" operator="containsText" text="MEDIA">
      <formula>NOT(ISERROR(SEARCH("MEDIA",AS10)))</formula>
    </cfRule>
    <cfRule type="containsText" dxfId="561" priority="63" operator="containsText" text="ALTA">
      <formula>NOT(ISERROR(SEARCH("ALTA",AS10)))</formula>
    </cfRule>
  </conditionalFormatting>
  <conditionalFormatting sqref="AS11:AS12">
    <cfRule type="containsText" dxfId="560" priority="35" operator="containsText" text="ALTA">
      <formula>NOT(ISERROR(SEARCH("ALTA",AS11)))</formula>
    </cfRule>
    <cfRule type="containsText" dxfId="559" priority="34" operator="containsText" text="MEDIA">
      <formula>NOT(ISERROR(SEARCH("MEDIA",AS11)))</formula>
    </cfRule>
    <cfRule type="containsText" dxfId="558" priority="33" operator="containsText" text="BAJA">
      <formula>NOT(ISERROR(SEARCH("BAJA",AS11)))</formula>
    </cfRule>
  </conditionalFormatting>
  <conditionalFormatting sqref="AS12:AS14 AY13:AZ14">
    <cfRule type="containsText" dxfId="557" priority="24" operator="containsText" text="BAJA">
      <formula>NOT(ISERROR(SEARCH("BAJA",AS12)))</formula>
    </cfRule>
    <cfRule type="containsText" dxfId="556" priority="26" operator="containsText" text="ALTA">
      <formula>NOT(ISERROR(SEARCH("ALTA",AS12)))</formula>
    </cfRule>
    <cfRule type="containsText" dxfId="555" priority="25" operator="containsText" text="MEDIA">
      <formula>NOT(ISERROR(SEARCH("MEDIA",AS12)))</formula>
    </cfRule>
  </conditionalFormatting>
  <conditionalFormatting sqref="AU13:AU14">
    <cfRule type="containsText" dxfId="554" priority="5" operator="containsText" text="MEDIA">
      <formula>NOT(ISERROR(SEARCH("MEDIA",AU13)))</formula>
    </cfRule>
    <cfRule type="containsText" dxfId="553" priority="6" operator="containsText" text="ALTA">
      <formula>NOT(ISERROR(SEARCH("ALTA",AU13)))</formula>
    </cfRule>
    <cfRule type="containsText" dxfId="552" priority="4" operator="containsText" text="BAJA">
      <formula>NOT(ISERROR(SEARCH("BAJA",AU13)))</formula>
    </cfRule>
  </conditionalFormatting>
  <conditionalFormatting sqref="AU4:AV12">
    <cfRule type="containsText" dxfId="551" priority="48" operator="containsText" text="ALTA">
      <formula>NOT(ISERROR(SEARCH("ALTA",AU4)))</formula>
    </cfRule>
    <cfRule type="containsText" dxfId="550" priority="47" operator="containsText" text="MEDIA">
      <formula>NOT(ISERROR(SEARCH("MEDIA",AU4)))</formula>
    </cfRule>
    <cfRule type="containsText" dxfId="549" priority="46" operator="containsText" text="BAJA">
      <formula>NOT(ISERROR(SEARCH("BAJA",AU4)))</formula>
    </cfRule>
  </conditionalFormatting>
  <conditionalFormatting sqref="AV4:AV14">
    <cfRule type="cellIs" dxfId="548" priority="10" operator="greaterThan">
      <formula>75%</formula>
    </cfRule>
    <cfRule type="cellIs" dxfId="547" priority="13" operator="between">
      <formula>0%</formula>
      <formula>25%</formula>
    </cfRule>
    <cfRule type="cellIs" dxfId="546" priority="12" operator="between">
      <formula>26%</formula>
      <formula>50%</formula>
    </cfRule>
    <cfRule type="cellIs" dxfId="545" priority="11" operator="between">
      <formula>51%</formula>
      <formula>75%</formula>
    </cfRule>
  </conditionalFormatting>
  <conditionalFormatting sqref="AV14">
    <cfRule type="containsText" dxfId="544" priority="14" operator="containsText" text="BAJA">
      <formula>NOT(ISERROR(SEARCH("BAJA",AV14)))</formula>
    </cfRule>
    <cfRule type="containsText" dxfId="543" priority="16" operator="containsText" text="ALTA">
      <formula>NOT(ISERROR(SEARCH("ALTA",AV14)))</formula>
    </cfRule>
    <cfRule type="containsText" dxfId="542" priority="15" operator="containsText" text="MEDIA">
      <formula>NOT(ISERROR(SEARCH("MEDIA",AV14)))</formula>
    </cfRule>
  </conditionalFormatting>
  <dataValidations count="5">
    <dataValidation type="list" allowBlank="1" showInputMessage="1" showErrorMessage="1" sqref="AG4:AG14" xr:uid="{00000000-0002-0000-0D00-000004000000}">
      <formula1>"Manual,Automático"</formula1>
    </dataValidation>
    <dataValidation type="list" allowBlank="1" showInputMessage="1" showErrorMessage="1" sqref="AJ4:AJ8 AJ10:AJ11" xr:uid="{00000000-0002-0000-0D00-000003000000}">
      <formula1>"Confiable,No confiable"</formula1>
    </dataValidation>
    <dataValidation type="list" allowBlank="1" showInputMessage="1" showErrorMessage="1" sqref="AT4:AT8 AT10:AT11" xr:uid="{00000000-0002-0000-0D00-000002000000}">
      <formula1>"Adecuado,Inadecuado"</formula1>
    </dataValidation>
    <dataValidation type="list" allowBlank="1" showInputMessage="1" showErrorMessage="1" sqref="AR4:AR8 AR10:AR11" xr:uid="{00000000-0002-0000-0D00-000001000000}">
      <formula1>"Asignado,No Asignado"</formula1>
    </dataValidation>
    <dataValidation type="list" allowBlank="1" showInputMessage="1" showErrorMessage="1" sqref="A4 AK4:AK8 A7:A14 AK10:AK11" xr:uid="{00000000-0002-0000-0D00-000000000000}">
      <formula1>"SI,NO"</formula1>
    </dataValidation>
  </dataValidations>
  <hyperlinks>
    <hyperlink ref="BG7" r:id="rId1" xr:uid="{84BA64D7-67D7-4D4D-9505-15FED5D33682}"/>
    <hyperlink ref="BG8" r:id="rId2" xr:uid="{00013DDA-3259-42A7-9940-D59C668928DD}"/>
    <hyperlink ref="BG9" r:id="rId3" xr:uid="{F333ED49-6E44-428F-BB19-5FE78363756A}"/>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V303"/>
  <sheetViews>
    <sheetView zoomScale="80" zoomScaleNormal="80" workbookViewId="0">
      <pane ySplit="3" topLeftCell="A20" activePane="bottomLeft" state="frozen"/>
      <selection activeCell="G4" sqref="G4:G13"/>
      <selection pane="bottomLeft" activeCell="BF10" sqref="BF10"/>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4.5546875" style="2" customWidth="1"/>
    <col min="9" max="9" width="32.44140625" style="2" customWidth="1"/>
    <col min="10" max="10" width="20.109375" style="2" customWidth="1"/>
    <col min="11" max="11" width="15.33203125" style="2" customWidth="1"/>
    <col min="12" max="12" width="20.33203125" style="2" customWidth="1"/>
    <col min="13" max="13" width="20.5546875" style="2" customWidth="1"/>
    <col min="14" max="14" width="3.44140625" style="2" hidden="1" customWidth="1"/>
    <col min="15" max="15" width="20.109375" style="2" customWidth="1"/>
    <col min="16" max="16" width="3.44140625" style="2" hidden="1" customWidth="1"/>
    <col min="17" max="17" width="25.554687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48.6640625"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9.44140625" style="4" customWidth="1"/>
    <col min="54" max="55" width="11.5546875" style="3" customWidth="1"/>
    <col min="56" max="56" width="21.88671875" style="2" customWidth="1"/>
    <col min="57" max="57" width="14.88671875" style="1" customWidth="1"/>
    <col min="58" max="58" width="48.5546875" style="1" customWidth="1"/>
    <col min="59" max="59" width="38.88671875" style="1" customWidth="1"/>
    <col min="60" max="60" width="14.88671875" style="1" customWidth="1"/>
    <col min="61" max="61" width="26.6640625" style="1" customWidth="1"/>
    <col min="62" max="62" width="29.44140625" style="1" customWidth="1"/>
    <col min="63" max="63" width="14.88671875" style="1" customWidth="1"/>
    <col min="64" max="64" width="36.109375" style="1" customWidth="1"/>
    <col min="65" max="65" width="29.88671875" style="1" customWidth="1"/>
    <col min="66" max="66" width="11.5546875" style="1"/>
    <col min="67" max="67" width="26.5546875" style="1" customWidth="1"/>
    <col min="68" max="68" width="24.44140625" style="1" customWidth="1"/>
    <col min="69" max="69" width="11.5546875" style="1"/>
    <col min="70" max="70" width="26.5546875" style="1" customWidth="1"/>
    <col min="71" max="71" width="25.33203125" style="1" customWidth="1"/>
    <col min="72" max="72" width="11.5546875" style="1"/>
    <col min="73" max="73" width="27.5546875" style="1" customWidth="1"/>
    <col min="74" max="74" width="25.109375" style="1" customWidth="1"/>
    <col min="75" max="253" width="11.554687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554687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554687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554687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554687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554687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554687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554687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554687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554687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554687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554687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554687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554687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554687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554687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554687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554687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554687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554687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554687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554687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554687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554687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554687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554687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554687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554687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554687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554687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554687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554687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554687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554687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554687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554687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554687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554687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554687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554687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554687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554687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554687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554687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554687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554687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554687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554687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554687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554687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554687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554687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554687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554687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554687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554687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554687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554687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554687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554687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554687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554687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554687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5546875" style="1"/>
    <col min="16384" max="16384" width="11.5546875" style="1" customWidth="1"/>
  </cols>
  <sheetData>
    <row r="1" spans="1:74" ht="18"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9.5"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44.2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t="s">
        <v>1485</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182.25" customHeight="1" x14ac:dyDescent="0.3">
      <c r="A4" s="702" t="s">
        <v>191</v>
      </c>
      <c r="B4" s="701" t="s">
        <v>91</v>
      </c>
      <c r="C4" s="701" t="s">
        <v>55</v>
      </c>
      <c r="D4" s="701" t="s">
        <v>76</v>
      </c>
      <c r="E4" s="701" t="s">
        <v>77</v>
      </c>
      <c r="F4" s="735" t="s">
        <v>376</v>
      </c>
      <c r="G4" s="724" t="s">
        <v>377</v>
      </c>
      <c r="H4" s="701" t="s">
        <v>378</v>
      </c>
      <c r="I4" s="735" t="s">
        <v>379</v>
      </c>
      <c r="J4" s="701" t="s">
        <v>86</v>
      </c>
      <c r="K4" s="701">
        <v>0</v>
      </c>
      <c r="L4" s="725">
        <f>IF(J4="Diaria",+(K4/360),IF(J4="Mensual",+(K4/12),IF(J4="Bimestral",+(K4/6),IF(J4="Trimestral",+(K4/4),IF(J4="Semestral",+(K4/2),IF(J4="Anual",+(K4/1),""))))))</f>
        <v>0</v>
      </c>
      <c r="M4" s="701" t="s">
        <v>29</v>
      </c>
      <c r="N4" s="70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01" t="s">
        <v>70</v>
      </c>
      <c r="P4" s="70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701" t="s">
        <v>70</v>
      </c>
      <c r="R4" s="70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9" t="s">
        <v>90</v>
      </c>
      <c r="T4" s="729" t="s">
        <v>43</v>
      </c>
      <c r="U4" s="729">
        <f>+MAX(N4,P4,R4)</f>
        <v>0.2</v>
      </c>
      <c r="V4" s="730" t="str">
        <f>IF(L4&lt;=20%,"Muy baja",IF(L4&lt;=40%,"Baja",IF(L4&lt;=60%,"Media",IF(L4&lt;=80%,"Alta",IF(L4&lt;=100%,"Muy alta",IF(L4&gt;=100%,"Muy alta",""))))))</f>
        <v>Muy baja</v>
      </c>
      <c r="W4" s="737">
        <f>+IFERROR(VLOOKUP(V4,Fórmula!$F$1:$G$6,2,FALSE),"")</f>
        <v>0.2</v>
      </c>
      <c r="X4" s="732" t="s">
        <v>53</v>
      </c>
      <c r="Y4" s="726">
        <f>+IFERROR(VLOOKUP(X4,Fórmula!$H$1:$I$6,2,FALSE),"")</f>
        <v>0.6</v>
      </c>
      <c r="Z4" s="722" t="s">
        <v>53</v>
      </c>
      <c r="AA4" s="726">
        <f>IF(Z4="Bajo",25%,IF(Z4="Moderado",50%,IF(Z4="Alto",75%,IF(Z4="Extremo",100%,""))))</f>
        <v>0.5</v>
      </c>
      <c r="AB4" s="736" t="s">
        <v>380</v>
      </c>
      <c r="AC4" s="527" t="s">
        <v>381</v>
      </c>
      <c r="AD4" s="40" t="s">
        <v>382</v>
      </c>
      <c r="AE4" s="49" t="s">
        <v>54</v>
      </c>
      <c r="AF4" s="31">
        <f t="shared" ref="AF4:AF19" si="0">IF(AE4="Preventivo",25%,IF(AE4="Detectivo",15%,IF(AE4="Correctivo",10%,"")))</f>
        <v>0.25</v>
      </c>
      <c r="AG4" s="496" t="s">
        <v>199</v>
      </c>
      <c r="AH4" s="31">
        <f>IF(AG4="Manual",15%,IF(AG4="Automático",25%,""))</f>
        <v>0.15</v>
      </c>
      <c r="AI4" s="31">
        <f t="shared" ref="AI4:AI19" si="1">+AH4+AF4</f>
        <v>0.4</v>
      </c>
      <c r="AJ4" s="496" t="s">
        <v>200</v>
      </c>
      <c r="AK4" s="483" t="s">
        <v>201</v>
      </c>
      <c r="AL4" s="49" t="s">
        <v>383</v>
      </c>
      <c r="AM4" s="483" t="s">
        <v>23</v>
      </c>
      <c r="AN4" s="496" t="s">
        <v>384</v>
      </c>
      <c r="AO4" s="496" t="s">
        <v>24</v>
      </c>
      <c r="AP4" s="496" t="s">
        <v>86</v>
      </c>
      <c r="AQ4" s="496" t="s">
        <v>385</v>
      </c>
      <c r="AR4" s="496" t="s">
        <v>206</v>
      </c>
      <c r="AS4" s="496" t="s">
        <v>386</v>
      </c>
      <c r="AT4" s="496" t="s">
        <v>208</v>
      </c>
      <c r="AU4" s="496">
        <f>+AI4*AA4</f>
        <v>0.2</v>
      </c>
      <c r="AV4" s="32">
        <f>+AA4-AU4</f>
        <v>0.3</v>
      </c>
      <c r="AW4" s="722" t="str">
        <f>+IF(C4="Corrupción","Moderado",IF(AV8&lt;=25%,"Bajo",IF(AV8&lt;=50%,"Moderado",IF(AV8&lt;=75%,"Alto",IF(AV8&gt;75%,"Extremo","")))))</f>
        <v>Moderado</v>
      </c>
      <c r="AX4" s="723" t="s">
        <v>56</v>
      </c>
      <c r="AY4" s="161">
        <v>1</v>
      </c>
      <c r="AZ4" s="47" t="s">
        <v>387</v>
      </c>
      <c r="BA4" s="485" t="s">
        <v>388</v>
      </c>
      <c r="BB4" s="486">
        <v>45170</v>
      </c>
      <c r="BC4" s="486">
        <v>45291</v>
      </c>
      <c r="BD4" s="497" t="s">
        <v>389</v>
      </c>
      <c r="BE4" s="86">
        <v>44985</v>
      </c>
      <c r="BF4" s="87" t="s">
        <v>1486</v>
      </c>
      <c r="BG4" s="87"/>
      <c r="BH4" s="34">
        <v>45046</v>
      </c>
      <c r="BI4" s="87"/>
      <c r="BJ4" s="87"/>
      <c r="BK4" s="34">
        <v>45107</v>
      </c>
      <c r="BL4" s="102"/>
      <c r="BM4" s="102"/>
      <c r="BN4" s="34">
        <v>45169</v>
      </c>
      <c r="BO4" s="186"/>
      <c r="BP4" s="102"/>
      <c r="BQ4" s="34">
        <v>45230</v>
      </c>
      <c r="BR4" s="102"/>
      <c r="BS4" s="102"/>
      <c r="BT4" s="34">
        <v>45291</v>
      </c>
      <c r="BU4" s="102"/>
      <c r="BV4" s="162"/>
    </row>
    <row r="5" spans="1:74" ht="226.5" customHeight="1" x14ac:dyDescent="0.3">
      <c r="A5" s="702"/>
      <c r="B5" s="701"/>
      <c r="C5" s="701"/>
      <c r="D5" s="701"/>
      <c r="E5" s="701"/>
      <c r="F5" s="735"/>
      <c r="G5" s="724"/>
      <c r="H5" s="701"/>
      <c r="I5" s="735"/>
      <c r="J5" s="701"/>
      <c r="K5" s="701"/>
      <c r="L5" s="725"/>
      <c r="M5" s="701"/>
      <c r="N5" s="701"/>
      <c r="O5" s="701"/>
      <c r="P5" s="701"/>
      <c r="Q5" s="701"/>
      <c r="R5" s="701"/>
      <c r="S5" s="729"/>
      <c r="T5" s="729"/>
      <c r="U5" s="729"/>
      <c r="V5" s="730"/>
      <c r="W5" s="737"/>
      <c r="X5" s="732"/>
      <c r="Y5" s="726"/>
      <c r="Z5" s="722"/>
      <c r="AA5" s="726"/>
      <c r="AB5" s="736"/>
      <c r="AC5" s="526" t="s">
        <v>391</v>
      </c>
      <c r="AD5" s="40" t="s">
        <v>392</v>
      </c>
      <c r="AE5" s="49" t="s">
        <v>54</v>
      </c>
      <c r="AF5" s="31">
        <f t="shared" si="0"/>
        <v>0.25</v>
      </c>
      <c r="AG5" s="496" t="s">
        <v>199</v>
      </c>
      <c r="AH5" s="31">
        <f>IF(AG5="Manual",15%,IF(AG5="Automático",25%,""))</f>
        <v>0.15</v>
      </c>
      <c r="AI5" s="31">
        <f t="shared" si="1"/>
        <v>0.4</v>
      </c>
      <c r="AJ5" s="496" t="s">
        <v>200</v>
      </c>
      <c r="AK5" s="483" t="s">
        <v>201</v>
      </c>
      <c r="AL5" s="49" t="s">
        <v>393</v>
      </c>
      <c r="AM5" s="483" t="s">
        <v>23</v>
      </c>
      <c r="AN5" s="496" t="s">
        <v>394</v>
      </c>
      <c r="AO5" s="496" t="s">
        <v>24</v>
      </c>
      <c r="AP5" s="496" t="s">
        <v>96</v>
      </c>
      <c r="AQ5" s="496" t="s">
        <v>395</v>
      </c>
      <c r="AR5" s="496" t="s">
        <v>206</v>
      </c>
      <c r="AS5" s="496" t="s">
        <v>396</v>
      </c>
      <c r="AT5" s="496" t="s">
        <v>208</v>
      </c>
      <c r="AU5" s="496">
        <f>+AV4*AI5</f>
        <v>0.12</v>
      </c>
      <c r="AV5" s="32">
        <f>+AV4-AU5</f>
        <v>0.18</v>
      </c>
      <c r="AW5" s="722"/>
      <c r="AX5" s="723"/>
      <c r="AY5" s="167">
        <v>2</v>
      </c>
      <c r="AZ5" s="47" t="s">
        <v>397</v>
      </c>
      <c r="BA5" s="485" t="s">
        <v>398</v>
      </c>
      <c r="BB5" s="486">
        <v>45170</v>
      </c>
      <c r="BC5" s="486">
        <v>45291</v>
      </c>
      <c r="BD5" s="497" t="s">
        <v>399</v>
      </c>
      <c r="BE5" s="86">
        <v>44985</v>
      </c>
      <c r="BF5" s="87" t="s">
        <v>1487</v>
      </c>
      <c r="BG5" s="87"/>
      <c r="BH5" s="34">
        <v>45046</v>
      </c>
      <c r="BI5" s="87"/>
      <c r="BJ5" s="87"/>
      <c r="BK5" s="34">
        <v>45107</v>
      </c>
      <c r="BL5" s="102"/>
      <c r="BM5" s="102"/>
      <c r="BN5" s="34">
        <v>45169</v>
      </c>
      <c r="BO5" s="102"/>
      <c r="BP5" s="102"/>
      <c r="BQ5" s="34">
        <v>45230</v>
      </c>
      <c r="BR5" s="102"/>
      <c r="BS5" s="102"/>
      <c r="BT5" s="34">
        <v>45291</v>
      </c>
      <c r="BU5" s="102"/>
      <c r="BV5" s="162"/>
    </row>
    <row r="6" spans="1:74" ht="187.5" customHeight="1" x14ac:dyDescent="0.3">
      <c r="A6" s="702"/>
      <c r="B6" s="701"/>
      <c r="C6" s="701"/>
      <c r="D6" s="701"/>
      <c r="E6" s="701"/>
      <c r="F6" s="735"/>
      <c r="G6" s="724"/>
      <c r="H6" s="701"/>
      <c r="I6" s="735"/>
      <c r="J6" s="701"/>
      <c r="K6" s="701"/>
      <c r="L6" s="725"/>
      <c r="M6" s="701"/>
      <c r="N6" s="701"/>
      <c r="O6" s="701"/>
      <c r="P6" s="701"/>
      <c r="Q6" s="701"/>
      <c r="R6" s="701"/>
      <c r="S6" s="729"/>
      <c r="T6" s="729"/>
      <c r="U6" s="729"/>
      <c r="V6" s="730"/>
      <c r="W6" s="737"/>
      <c r="X6" s="732"/>
      <c r="Y6" s="726"/>
      <c r="Z6" s="722"/>
      <c r="AA6" s="726"/>
      <c r="AB6" s="736"/>
      <c r="AC6" s="526" t="s">
        <v>400</v>
      </c>
      <c r="AD6" s="40" t="s">
        <v>401</v>
      </c>
      <c r="AE6" s="49" t="s">
        <v>54</v>
      </c>
      <c r="AF6" s="31">
        <f t="shared" si="0"/>
        <v>0.25</v>
      </c>
      <c r="AG6" s="496" t="s">
        <v>199</v>
      </c>
      <c r="AH6" s="31">
        <f>IF(AG6="Manual",15%,IF(AG6="Automático",25%,""))</f>
        <v>0.15</v>
      </c>
      <c r="AI6" s="31">
        <f t="shared" si="1"/>
        <v>0.4</v>
      </c>
      <c r="AJ6" s="496" t="s">
        <v>200</v>
      </c>
      <c r="AK6" s="483" t="s">
        <v>201</v>
      </c>
      <c r="AL6" s="49" t="s">
        <v>402</v>
      </c>
      <c r="AM6" s="483" t="s">
        <v>23</v>
      </c>
      <c r="AN6" s="496" t="s">
        <v>403</v>
      </c>
      <c r="AO6" s="496" t="s">
        <v>40</v>
      </c>
      <c r="AP6" s="496" t="s">
        <v>404</v>
      </c>
      <c r="AQ6" s="496" t="s">
        <v>405</v>
      </c>
      <c r="AR6" s="496" t="s">
        <v>206</v>
      </c>
      <c r="AS6" s="496" t="s">
        <v>396</v>
      </c>
      <c r="AT6" s="496" t="s">
        <v>208</v>
      </c>
      <c r="AU6" s="496">
        <f>+AV5*AI6</f>
        <v>7.1999999999999995E-2</v>
      </c>
      <c r="AV6" s="32">
        <f>+AV5-AU6</f>
        <v>0.108</v>
      </c>
      <c r="AW6" s="722"/>
      <c r="AX6" s="723"/>
      <c r="AY6" s="167">
        <v>3</v>
      </c>
      <c r="AZ6" s="33"/>
      <c r="BA6" s="496" t="s">
        <v>396</v>
      </c>
      <c r="BB6" s="486">
        <v>44927</v>
      </c>
      <c r="BC6" s="486">
        <v>45291</v>
      </c>
      <c r="BD6" s="487"/>
      <c r="BE6" s="86">
        <v>44985</v>
      </c>
      <c r="BF6" s="87" t="s">
        <v>1488</v>
      </c>
      <c r="BG6" s="87"/>
      <c r="BH6" s="34">
        <v>45046</v>
      </c>
      <c r="BI6" s="88"/>
      <c r="BJ6" s="88"/>
      <c r="BK6" s="34">
        <v>45107</v>
      </c>
      <c r="BL6" s="88"/>
      <c r="BM6" s="88"/>
      <c r="BN6" s="34">
        <v>45169</v>
      </c>
      <c r="BO6" s="88"/>
      <c r="BP6" s="88"/>
      <c r="BQ6" s="34">
        <v>45230</v>
      </c>
      <c r="BR6" s="88"/>
      <c r="BS6" s="88"/>
      <c r="BT6" s="34">
        <v>45291</v>
      </c>
      <c r="BU6" s="88"/>
      <c r="BV6" s="162"/>
    </row>
    <row r="7" spans="1:74" ht="242.25" customHeight="1" x14ac:dyDescent="0.3">
      <c r="A7" s="702"/>
      <c r="B7" s="701"/>
      <c r="C7" s="701"/>
      <c r="D7" s="701"/>
      <c r="E7" s="701"/>
      <c r="F7" s="735"/>
      <c r="G7" s="724"/>
      <c r="H7" s="701"/>
      <c r="I7" s="735"/>
      <c r="J7" s="701"/>
      <c r="K7" s="701"/>
      <c r="L7" s="725"/>
      <c r="M7" s="701"/>
      <c r="N7" s="701"/>
      <c r="O7" s="701"/>
      <c r="P7" s="701"/>
      <c r="Q7" s="701"/>
      <c r="R7" s="701"/>
      <c r="S7" s="729"/>
      <c r="T7" s="729"/>
      <c r="U7" s="729"/>
      <c r="V7" s="730"/>
      <c r="W7" s="737"/>
      <c r="X7" s="732"/>
      <c r="Y7" s="726"/>
      <c r="Z7" s="722"/>
      <c r="AA7" s="726"/>
      <c r="AB7" s="736"/>
      <c r="AC7" s="526" t="s">
        <v>406</v>
      </c>
      <c r="AD7" s="49" t="s">
        <v>407</v>
      </c>
      <c r="AE7" s="49" t="s">
        <v>54</v>
      </c>
      <c r="AF7" s="31">
        <f t="shared" si="0"/>
        <v>0.25</v>
      </c>
      <c r="AG7" s="496" t="s">
        <v>199</v>
      </c>
      <c r="AH7" s="31">
        <f>IF(AG7="Manual",15%,IF(AG7="Automático",25%,""))</f>
        <v>0.15</v>
      </c>
      <c r="AI7" s="31">
        <f t="shared" si="1"/>
        <v>0.4</v>
      </c>
      <c r="AJ7" s="496" t="s">
        <v>200</v>
      </c>
      <c r="AK7" s="483" t="s">
        <v>201</v>
      </c>
      <c r="AL7" s="49" t="s">
        <v>408</v>
      </c>
      <c r="AM7" s="483" t="s">
        <v>23</v>
      </c>
      <c r="AN7" s="496" t="s">
        <v>409</v>
      </c>
      <c r="AO7" s="496" t="s">
        <v>24</v>
      </c>
      <c r="AP7" s="496" t="s">
        <v>410</v>
      </c>
      <c r="AQ7" s="496" t="s">
        <v>411</v>
      </c>
      <c r="AR7" s="496" t="s">
        <v>206</v>
      </c>
      <c r="AS7" s="496" t="s">
        <v>412</v>
      </c>
      <c r="AT7" s="496" t="s">
        <v>208</v>
      </c>
      <c r="AU7" s="496">
        <f>+AV6*AI7</f>
        <v>4.3200000000000002E-2</v>
      </c>
      <c r="AV7" s="32">
        <f>+AV6-AU7</f>
        <v>6.4799999999999996E-2</v>
      </c>
      <c r="AW7" s="722"/>
      <c r="AX7" s="723"/>
      <c r="AY7" s="167">
        <v>4</v>
      </c>
      <c r="AZ7" s="33"/>
      <c r="BA7" s="496" t="s">
        <v>412</v>
      </c>
      <c r="BB7" s="486">
        <v>44927</v>
      </c>
      <c r="BC7" s="486">
        <v>45291</v>
      </c>
      <c r="BD7" s="487"/>
      <c r="BE7" s="86">
        <v>44985</v>
      </c>
      <c r="BF7" s="106" t="s">
        <v>1489</v>
      </c>
      <c r="BG7" s="626" t="s">
        <v>287</v>
      </c>
      <c r="BH7" s="34">
        <v>45046</v>
      </c>
      <c r="BI7" s="87"/>
      <c r="BJ7" s="87"/>
      <c r="BK7" s="34">
        <v>45107</v>
      </c>
      <c r="BL7" s="87"/>
      <c r="BM7" s="87"/>
      <c r="BN7" s="34">
        <v>45169</v>
      </c>
      <c r="BO7" s="87"/>
      <c r="BP7" s="87"/>
      <c r="BQ7" s="34">
        <v>45230</v>
      </c>
      <c r="BR7" s="87"/>
      <c r="BS7" s="87"/>
      <c r="BT7" s="34">
        <v>45291</v>
      </c>
      <c r="BU7" s="87"/>
      <c r="BV7" s="162"/>
    </row>
    <row r="8" spans="1:74" ht="360.75" customHeight="1" x14ac:dyDescent="0.3">
      <c r="A8" s="702"/>
      <c r="B8" s="701"/>
      <c r="C8" s="701"/>
      <c r="D8" s="701"/>
      <c r="E8" s="701"/>
      <c r="F8" s="735"/>
      <c r="G8" s="724"/>
      <c r="H8" s="701"/>
      <c r="I8" s="735"/>
      <c r="J8" s="701"/>
      <c r="K8" s="701"/>
      <c r="L8" s="725"/>
      <c r="M8" s="701"/>
      <c r="N8" s="701"/>
      <c r="O8" s="701"/>
      <c r="P8" s="701"/>
      <c r="Q8" s="701"/>
      <c r="R8" s="701"/>
      <c r="S8" s="729"/>
      <c r="T8" s="729"/>
      <c r="U8" s="729"/>
      <c r="V8" s="730"/>
      <c r="W8" s="737"/>
      <c r="X8" s="732"/>
      <c r="Y8" s="726"/>
      <c r="Z8" s="722"/>
      <c r="AA8" s="726"/>
      <c r="AB8" s="736"/>
      <c r="AC8" s="526" t="s">
        <v>413</v>
      </c>
      <c r="AD8" s="49" t="s">
        <v>414</v>
      </c>
      <c r="AE8" s="49" t="s">
        <v>54</v>
      </c>
      <c r="AF8" s="31">
        <f t="shared" si="0"/>
        <v>0.25</v>
      </c>
      <c r="AG8" s="496" t="s">
        <v>199</v>
      </c>
      <c r="AH8" s="31">
        <f>IF(AG8="Manual",15%,IF(AG8="Automático",25%,""))</f>
        <v>0.15</v>
      </c>
      <c r="AI8" s="31">
        <f t="shared" si="1"/>
        <v>0.4</v>
      </c>
      <c r="AJ8" s="496" t="s">
        <v>200</v>
      </c>
      <c r="AK8" s="483" t="s">
        <v>201</v>
      </c>
      <c r="AL8" s="49" t="s">
        <v>415</v>
      </c>
      <c r="AM8" s="483" t="s">
        <v>23</v>
      </c>
      <c r="AN8" s="496" t="s">
        <v>384</v>
      </c>
      <c r="AO8" s="496" t="s">
        <v>24</v>
      </c>
      <c r="AP8" s="496" t="s">
        <v>96</v>
      </c>
      <c r="AQ8" s="496" t="s">
        <v>416</v>
      </c>
      <c r="AR8" s="496" t="s">
        <v>417</v>
      </c>
      <c r="AS8" s="496" t="s">
        <v>398</v>
      </c>
      <c r="AT8" s="496" t="s">
        <v>208</v>
      </c>
      <c r="AU8" s="496">
        <f>+AV7*AI8</f>
        <v>2.5919999999999999E-2</v>
      </c>
      <c r="AV8" s="32">
        <f>+AV7-AU8</f>
        <v>3.8879999999999998E-2</v>
      </c>
      <c r="AW8" s="722"/>
      <c r="AX8" s="723"/>
      <c r="AY8" s="167">
        <v>5</v>
      </c>
      <c r="AZ8" s="33"/>
      <c r="BA8" s="496" t="s">
        <v>398</v>
      </c>
      <c r="BB8" s="486">
        <v>44927</v>
      </c>
      <c r="BC8" s="486">
        <v>45291</v>
      </c>
      <c r="BD8" s="487"/>
      <c r="BE8" s="86">
        <v>44985</v>
      </c>
      <c r="BF8" s="106" t="s">
        <v>1490</v>
      </c>
      <c r="BG8" s="191" t="s">
        <v>1491</v>
      </c>
      <c r="BH8" s="34">
        <v>45046</v>
      </c>
      <c r="BI8" s="94"/>
      <c r="BJ8" s="94"/>
      <c r="BK8" s="34">
        <v>45107</v>
      </c>
      <c r="BL8" s="94"/>
      <c r="BM8" s="94"/>
      <c r="BN8" s="34">
        <v>45169</v>
      </c>
      <c r="BO8" s="94"/>
      <c r="BP8" s="94"/>
      <c r="BQ8" s="34">
        <v>45230</v>
      </c>
      <c r="BR8" s="94"/>
      <c r="BS8" s="94"/>
      <c r="BT8" s="34">
        <v>45291</v>
      </c>
      <c r="BU8" s="94"/>
      <c r="BV8" s="162"/>
    </row>
    <row r="9" spans="1:74" ht="123.75" customHeight="1" x14ac:dyDescent="0.3">
      <c r="A9" s="702" t="s">
        <v>191</v>
      </c>
      <c r="B9" s="701" t="s">
        <v>91</v>
      </c>
      <c r="C9" s="701" t="s">
        <v>22</v>
      </c>
      <c r="D9" s="701" t="s">
        <v>76</v>
      </c>
      <c r="E9" s="701" t="s">
        <v>34</v>
      </c>
      <c r="F9" s="1015" t="s">
        <v>1492</v>
      </c>
      <c r="G9" s="1013" t="s">
        <v>1493</v>
      </c>
      <c r="H9" s="701" t="s">
        <v>1494</v>
      </c>
      <c r="I9" s="1014" t="s">
        <v>1495</v>
      </c>
      <c r="J9" s="701" t="s">
        <v>86</v>
      </c>
      <c r="K9" s="701">
        <v>0</v>
      </c>
      <c r="L9" s="725">
        <f>IF(J9="Diaria",+(K9/360),IF(J9="Mensual",+(K9/12),IF(J9="Bimestral",+(K9/6),IF(J9="Trimestral",+(K9/4),IF(J9="Semestral",+(K9/2),IF(J9="Anual",+(K9/1),""))))))</f>
        <v>0</v>
      </c>
      <c r="M9" s="701" t="s">
        <v>29</v>
      </c>
      <c r="N9" s="70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01" t="s">
        <v>70</v>
      </c>
      <c r="P9" s="70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701" t="s">
        <v>70</v>
      </c>
      <c r="R9" s="70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29" t="s">
        <v>70</v>
      </c>
      <c r="T9" s="729" t="s">
        <v>70</v>
      </c>
      <c r="U9" s="729">
        <f>+MAX(N9,P9,R9)</f>
        <v>0.2</v>
      </c>
      <c r="V9" s="730" t="str">
        <f>IF(L9&lt;=20%,"Muy baja",IF(L9&lt;=40%,"Baja",IF(L9&lt;=60%,"Media",IF(L9&lt;=80%,"Alta",IF(L9&lt;=100%,"Muy alta",IF(L9&gt;=100%,"Muy alta",""))))))</f>
        <v>Muy baja</v>
      </c>
      <c r="W9" s="737">
        <f>+IFERROR(VLOOKUP(V9,Fórmula!$F$1:$G$6,2,FALSE),"")</f>
        <v>0.2</v>
      </c>
      <c r="X9" s="730" t="str">
        <f>IF(U9=20%,"Leve",IF(U9=40%,"Menor",IF(U9=60%,"Moderado",IF(U9=80%,"Mayor",IF(U9=100%,"Catastrófico","")))))</f>
        <v>Leve</v>
      </c>
      <c r="Y9" s="726">
        <f>+IFERROR(VLOOKUP(X9,Fórmula!$H$1:$I$6,2,FALSE),"")</f>
        <v>0.2</v>
      </c>
      <c r="Z9" s="807" t="str">
        <f>+IFERROR(VLOOKUP(V9&amp;X9,Fórmula!$C$2:$D$26,2,FALSE),"")</f>
        <v>Bajo</v>
      </c>
      <c r="AA9" s="726">
        <f>IF(Z9="Bajo",25%,IF(Z9="Moderado",50%,IF(Z9="Alto",75%,IF(Z9="Extremo",100%,""))))</f>
        <v>0.25</v>
      </c>
      <c r="AB9" s="736" t="s">
        <v>1496</v>
      </c>
      <c r="AC9" s="526" t="s">
        <v>1497</v>
      </c>
      <c r="AD9" s="49" t="s">
        <v>1498</v>
      </c>
      <c r="AE9" s="49" t="s">
        <v>54</v>
      </c>
      <c r="AF9" s="31">
        <f t="shared" si="0"/>
        <v>0.25</v>
      </c>
      <c r="AG9" s="496" t="s">
        <v>199</v>
      </c>
      <c r="AH9" s="31">
        <f t="shared" ref="AH9:AH17" si="2">IF(AG9="Manual",15%,IF(AG9="Automático",25%,""))</f>
        <v>0.15</v>
      </c>
      <c r="AI9" s="31">
        <f t="shared" si="1"/>
        <v>0.4</v>
      </c>
      <c r="AJ9" s="496" t="s">
        <v>200</v>
      </c>
      <c r="AK9" s="483" t="s">
        <v>201</v>
      </c>
      <c r="AL9" s="49" t="s">
        <v>1499</v>
      </c>
      <c r="AM9" s="483" t="s">
        <v>23</v>
      </c>
      <c r="AN9" s="496" t="s">
        <v>1500</v>
      </c>
      <c r="AO9" s="496" t="s">
        <v>40</v>
      </c>
      <c r="AP9" s="496" t="s">
        <v>1501</v>
      </c>
      <c r="AQ9" s="496" t="s">
        <v>1502</v>
      </c>
      <c r="AR9" s="496" t="s">
        <v>206</v>
      </c>
      <c r="AS9" s="496" t="s">
        <v>412</v>
      </c>
      <c r="AT9" s="496" t="s">
        <v>208</v>
      </c>
      <c r="AU9" s="496">
        <f>+AI9*AA9</f>
        <v>0.1</v>
      </c>
      <c r="AV9" s="32">
        <f>+AA9-AU9</f>
        <v>0.15</v>
      </c>
      <c r="AW9" s="807" t="str">
        <f>+IF(C9="Corrupción","Moderado",IF(AV11&lt;=25%,"Bajo",IF(AV11&lt;=50%,"Moderado",IF(AV11&lt;=75%,"Alto",IF(AV11&gt;75%,"Extremo","")))))</f>
        <v>Bajo</v>
      </c>
      <c r="AX9" s="723" t="s">
        <v>56</v>
      </c>
      <c r="AY9" s="1016">
        <v>1</v>
      </c>
      <c r="AZ9" s="47" t="s">
        <v>1503</v>
      </c>
      <c r="BA9" s="485" t="s">
        <v>1504</v>
      </c>
      <c r="BB9" s="486">
        <v>44927</v>
      </c>
      <c r="BC9" s="486">
        <v>45107</v>
      </c>
      <c r="BD9" s="497" t="s">
        <v>1505</v>
      </c>
      <c r="BE9" s="86">
        <v>44985</v>
      </c>
      <c r="BF9" s="87" t="s">
        <v>1506</v>
      </c>
      <c r="BG9" s="87"/>
      <c r="BH9" s="34">
        <v>45046</v>
      </c>
      <c r="BI9" s="87"/>
      <c r="BJ9" s="87"/>
      <c r="BK9" s="34">
        <v>45107</v>
      </c>
      <c r="BL9" s="34"/>
      <c r="BM9" s="34"/>
      <c r="BN9" s="34">
        <v>45169</v>
      </c>
      <c r="BO9" s="34"/>
      <c r="BP9" s="34"/>
      <c r="BQ9" s="34">
        <v>45230</v>
      </c>
      <c r="BR9" s="34"/>
      <c r="BS9" s="34"/>
      <c r="BT9" s="34">
        <v>45291</v>
      </c>
      <c r="BU9" s="34"/>
      <c r="BV9" s="162"/>
    </row>
    <row r="10" spans="1:74" ht="159" customHeight="1" x14ac:dyDescent="0.3">
      <c r="A10" s="702"/>
      <c r="B10" s="701"/>
      <c r="C10" s="701"/>
      <c r="D10" s="701"/>
      <c r="E10" s="701"/>
      <c r="F10" s="1015"/>
      <c r="G10" s="1013"/>
      <c r="H10" s="701"/>
      <c r="I10" s="1014"/>
      <c r="J10" s="701"/>
      <c r="K10" s="701"/>
      <c r="L10" s="725"/>
      <c r="M10" s="701"/>
      <c r="N10" s="701"/>
      <c r="O10" s="701"/>
      <c r="P10" s="701"/>
      <c r="Q10" s="701"/>
      <c r="R10" s="701"/>
      <c r="S10" s="729"/>
      <c r="T10" s="729"/>
      <c r="U10" s="729"/>
      <c r="V10" s="730"/>
      <c r="W10" s="737"/>
      <c r="X10" s="730"/>
      <c r="Y10" s="726"/>
      <c r="Z10" s="807"/>
      <c r="AA10" s="726"/>
      <c r="AB10" s="736"/>
      <c r="AC10" s="526" t="s">
        <v>1507</v>
      </c>
      <c r="AD10" s="49" t="s">
        <v>1508</v>
      </c>
      <c r="AE10" s="49" t="s">
        <v>54</v>
      </c>
      <c r="AF10" s="31">
        <f t="shared" si="0"/>
        <v>0.25</v>
      </c>
      <c r="AG10" s="496" t="s">
        <v>199</v>
      </c>
      <c r="AH10" s="31">
        <f t="shared" si="2"/>
        <v>0.15</v>
      </c>
      <c r="AI10" s="31">
        <f t="shared" si="1"/>
        <v>0.4</v>
      </c>
      <c r="AJ10" s="496" t="s">
        <v>200</v>
      </c>
      <c r="AK10" s="483" t="s">
        <v>201</v>
      </c>
      <c r="AL10" s="49" t="s">
        <v>1509</v>
      </c>
      <c r="AM10" s="483" t="s">
        <v>23</v>
      </c>
      <c r="AN10" s="496" t="s">
        <v>1510</v>
      </c>
      <c r="AO10" s="496" t="s">
        <v>24</v>
      </c>
      <c r="AP10" s="496" t="s">
        <v>92</v>
      </c>
      <c r="AQ10" s="496" t="s">
        <v>1511</v>
      </c>
      <c r="AR10" s="496" t="s">
        <v>206</v>
      </c>
      <c r="AS10" s="496" t="s">
        <v>1512</v>
      </c>
      <c r="AT10" s="496" t="s">
        <v>208</v>
      </c>
      <c r="AU10" s="496">
        <f>+AV9*AI10</f>
        <v>0.06</v>
      </c>
      <c r="AV10" s="32">
        <f>+AV9-AU10</f>
        <v>0.09</v>
      </c>
      <c r="AW10" s="807"/>
      <c r="AX10" s="723"/>
      <c r="AY10" s="1016"/>
      <c r="AZ10" s="47"/>
      <c r="BA10" s="485" t="s">
        <v>1504</v>
      </c>
      <c r="BB10" s="486">
        <v>44927</v>
      </c>
      <c r="BC10" s="486">
        <v>45107</v>
      </c>
      <c r="BD10" s="496"/>
      <c r="BE10" s="86">
        <v>44985</v>
      </c>
      <c r="BF10" s="1119"/>
      <c r="BG10" s="87"/>
      <c r="BH10" s="34">
        <v>45046</v>
      </c>
      <c r="BI10" s="87"/>
      <c r="BJ10" s="87"/>
      <c r="BK10" s="34">
        <v>45107</v>
      </c>
      <c r="BL10" s="34"/>
      <c r="BM10" s="34"/>
      <c r="BN10" s="34">
        <v>45169</v>
      </c>
      <c r="BO10" s="34"/>
      <c r="BP10" s="34"/>
      <c r="BQ10" s="34">
        <v>45230</v>
      </c>
      <c r="BR10" s="34"/>
      <c r="BS10" s="34"/>
      <c r="BT10" s="34">
        <v>45291</v>
      </c>
      <c r="BU10" s="34"/>
      <c r="BV10" s="162"/>
    </row>
    <row r="11" spans="1:74" ht="112.5" customHeight="1" x14ac:dyDescent="0.3">
      <c r="A11" s="702"/>
      <c r="B11" s="701"/>
      <c r="C11" s="701"/>
      <c r="D11" s="701"/>
      <c r="E11" s="701"/>
      <c r="F11" s="1015"/>
      <c r="G11" s="1013"/>
      <c r="H11" s="701"/>
      <c r="I11" s="1014"/>
      <c r="J11" s="701"/>
      <c r="K11" s="701"/>
      <c r="L11" s="725"/>
      <c r="M11" s="701"/>
      <c r="N11" s="701"/>
      <c r="O11" s="701"/>
      <c r="P11" s="701"/>
      <c r="Q11" s="701"/>
      <c r="R11" s="701"/>
      <c r="S11" s="729"/>
      <c r="T11" s="729"/>
      <c r="U11" s="729"/>
      <c r="V11" s="730"/>
      <c r="W11" s="737"/>
      <c r="X11" s="730"/>
      <c r="Y11" s="726"/>
      <c r="Z11" s="807"/>
      <c r="AA11" s="726"/>
      <c r="AB11" s="736"/>
      <c r="AC11" s="526" t="s">
        <v>1513</v>
      </c>
      <c r="AD11" s="49" t="s">
        <v>1514</v>
      </c>
      <c r="AE11" s="49" t="s">
        <v>54</v>
      </c>
      <c r="AF11" s="31">
        <f t="shared" si="0"/>
        <v>0.25</v>
      </c>
      <c r="AG11" s="496" t="s">
        <v>199</v>
      </c>
      <c r="AH11" s="31">
        <f t="shared" si="2"/>
        <v>0.15</v>
      </c>
      <c r="AI11" s="31">
        <f t="shared" si="1"/>
        <v>0.4</v>
      </c>
      <c r="AJ11" s="496" t="s">
        <v>200</v>
      </c>
      <c r="AK11" s="483" t="s">
        <v>201</v>
      </c>
      <c r="AL11" s="49" t="s">
        <v>1515</v>
      </c>
      <c r="AM11" s="483" t="s">
        <v>39</v>
      </c>
      <c r="AN11" s="496"/>
      <c r="AO11" s="496" t="s">
        <v>24</v>
      </c>
      <c r="AP11" s="496" t="s">
        <v>86</v>
      </c>
      <c r="AQ11" s="496" t="s">
        <v>1516</v>
      </c>
      <c r="AR11" s="496" t="s">
        <v>206</v>
      </c>
      <c r="AS11" s="496" t="s">
        <v>396</v>
      </c>
      <c r="AT11" s="496" t="s">
        <v>208</v>
      </c>
      <c r="AU11" s="496">
        <f>+AV10*AI11</f>
        <v>3.5999999999999997E-2</v>
      </c>
      <c r="AV11" s="32">
        <f>+AV10-AU11</f>
        <v>5.3999999999999999E-2</v>
      </c>
      <c r="AW11" s="807"/>
      <c r="AX11" s="723"/>
      <c r="AY11" s="167">
        <v>2</v>
      </c>
      <c r="AZ11" s="47"/>
      <c r="BA11" s="496" t="s">
        <v>396</v>
      </c>
      <c r="BB11" s="486">
        <v>44927</v>
      </c>
      <c r="BC11" s="486">
        <v>45291</v>
      </c>
      <c r="BD11" s="497"/>
      <c r="BE11" s="86">
        <v>44985</v>
      </c>
      <c r="BF11" s="87" t="s">
        <v>1517</v>
      </c>
      <c r="BG11" s="87"/>
      <c r="BH11" s="34">
        <v>45046</v>
      </c>
      <c r="BI11" s="87"/>
      <c r="BJ11" s="87"/>
      <c r="BK11" s="34">
        <v>45107</v>
      </c>
      <c r="BL11" s="34"/>
      <c r="BM11" s="34"/>
      <c r="BN11" s="34">
        <v>45169</v>
      </c>
      <c r="BO11" s="34"/>
      <c r="BP11" s="34"/>
      <c r="BQ11" s="34">
        <v>45230</v>
      </c>
      <c r="BR11" s="34"/>
      <c r="BS11" s="34"/>
      <c r="BT11" s="34">
        <v>45291</v>
      </c>
      <c r="BU11" s="34"/>
      <c r="BV11" s="162"/>
    </row>
    <row r="12" spans="1:74" ht="305.39999999999998" customHeight="1" x14ac:dyDescent="0.3">
      <c r="A12" s="702" t="s">
        <v>191</v>
      </c>
      <c r="B12" s="701" t="s">
        <v>91</v>
      </c>
      <c r="C12" s="701" t="s">
        <v>55</v>
      </c>
      <c r="D12" s="701" t="s">
        <v>76</v>
      </c>
      <c r="E12" s="701" t="s">
        <v>77</v>
      </c>
      <c r="F12" s="735" t="s">
        <v>418</v>
      </c>
      <c r="G12" s="724" t="s">
        <v>419</v>
      </c>
      <c r="H12" s="701" t="s">
        <v>420</v>
      </c>
      <c r="I12" s="735" t="s">
        <v>421</v>
      </c>
      <c r="J12" s="701" t="s">
        <v>63</v>
      </c>
      <c r="K12" s="701">
        <v>2</v>
      </c>
      <c r="L12" s="725">
        <f>IF(J12="Diaria",+(K12/360),IF(J12="Mensual",+(K12/12),IF(J12="Bimestral",+(K12/6),IF(J12="Trimestral",+(K12/4),IF(J12="Semestral",+(K12/2),IF(J12="Anual",+(K12/1),""))))))</f>
        <v>0.16666666666666666</v>
      </c>
      <c r="M12" s="701" t="s">
        <v>29</v>
      </c>
      <c r="N12" s="701">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01" t="s">
        <v>46</v>
      </c>
      <c r="P12" s="701">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701" t="s">
        <v>70</v>
      </c>
      <c r="R12" s="701">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29" t="s">
        <v>57</v>
      </c>
      <c r="T12" s="729" t="s">
        <v>70</v>
      </c>
      <c r="U12" s="729">
        <f>+MAX(N12,P12,R12)</f>
        <v>0.4</v>
      </c>
      <c r="V12" s="730" t="str">
        <f>IF(L12&lt;=20%,"Muy baja",IF(L12&lt;=40%,"Baja",IF(L12&lt;=60%,"Media",IF(L12&lt;=80%,"Alta",IF(L12&lt;=100%,"Muy alta",IF(L12&gt;=100%,"Muy alta",""))))))</f>
        <v>Muy baja</v>
      </c>
      <c r="W12" s="726">
        <f>+IFERROR(VLOOKUP(V12,Fórmula!$F$1:$G$6,2,FALSE),"")</f>
        <v>0.2</v>
      </c>
      <c r="X12" s="732" t="s">
        <v>53</v>
      </c>
      <c r="Y12" s="726">
        <f>+IFERROR(VLOOKUP(X12,Fórmula!$H$1:$I$6,2,FALSE),"")</f>
        <v>0.6</v>
      </c>
      <c r="Z12" s="722" t="s">
        <v>53</v>
      </c>
      <c r="AA12" s="726">
        <f>IF(Z12="Bajo",25%,IF(Z12="Moderado",50%,IF(Z12="Alto",75%,IF(Z12="Extremo",100%,""))))</f>
        <v>0.5</v>
      </c>
      <c r="AB12" s="736" t="s">
        <v>422</v>
      </c>
      <c r="AC12" s="40" t="s">
        <v>423</v>
      </c>
      <c r="AD12" s="40" t="s">
        <v>424</v>
      </c>
      <c r="AE12" s="49" t="s">
        <v>54</v>
      </c>
      <c r="AF12" s="31">
        <f t="shared" si="0"/>
        <v>0.25</v>
      </c>
      <c r="AG12" s="496" t="s">
        <v>199</v>
      </c>
      <c r="AH12" s="31">
        <f t="shared" si="2"/>
        <v>0.15</v>
      </c>
      <c r="AI12" s="31">
        <f t="shared" si="1"/>
        <v>0.4</v>
      </c>
      <c r="AJ12" s="496" t="s">
        <v>200</v>
      </c>
      <c r="AK12" s="483" t="s">
        <v>201</v>
      </c>
      <c r="AL12" s="49" t="s">
        <v>425</v>
      </c>
      <c r="AM12" s="483" t="s">
        <v>23</v>
      </c>
      <c r="AN12" s="496" t="s">
        <v>426</v>
      </c>
      <c r="AO12" s="496" t="s">
        <v>24</v>
      </c>
      <c r="AP12" s="496" t="s">
        <v>63</v>
      </c>
      <c r="AQ12" s="496" t="s">
        <v>427</v>
      </c>
      <c r="AR12" s="496" t="s">
        <v>206</v>
      </c>
      <c r="AS12" s="496" t="s">
        <v>428</v>
      </c>
      <c r="AT12" s="496" t="s">
        <v>208</v>
      </c>
      <c r="AU12" s="496">
        <f>+AI12*AA12</f>
        <v>0.2</v>
      </c>
      <c r="AV12" s="32">
        <f>+AA12-AU12</f>
        <v>0.3</v>
      </c>
      <c r="AW12" s="722" t="str">
        <f>+IF(C12="Corrupción","Moderado",IF(AV13&lt;=25%,"Bajo",IF(AV13&lt;=50%,"Moderado",IF(AV13&lt;=75%,"Alto",IF(AV13&gt;75%,"Extremo","")))))</f>
        <v>Moderado</v>
      </c>
      <c r="AX12" s="723" t="s">
        <v>56</v>
      </c>
      <c r="AY12" s="161">
        <v>1</v>
      </c>
      <c r="AZ12" s="496" t="s">
        <v>429</v>
      </c>
      <c r="BA12" s="483" t="s">
        <v>147</v>
      </c>
      <c r="BB12" s="486">
        <v>44927</v>
      </c>
      <c r="BC12" s="486">
        <v>45291</v>
      </c>
      <c r="BD12" s="496" t="s">
        <v>430</v>
      </c>
      <c r="BE12" s="86">
        <v>44985</v>
      </c>
      <c r="BF12" s="87" t="s">
        <v>1518</v>
      </c>
      <c r="BG12" s="124" t="s">
        <v>1491</v>
      </c>
      <c r="BH12" s="34">
        <v>45046</v>
      </c>
      <c r="BI12" s="87"/>
      <c r="BJ12" s="87"/>
      <c r="BK12" s="34">
        <v>45107</v>
      </c>
      <c r="BL12" s="34"/>
      <c r="BM12" s="34"/>
      <c r="BN12" s="34">
        <v>45169</v>
      </c>
      <c r="BO12" s="34"/>
      <c r="BP12" s="34"/>
      <c r="BQ12" s="34">
        <v>45230</v>
      </c>
      <c r="BR12" s="34"/>
      <c r="BS12" s="34"/>
      <c r="BT12" s="34">
        <v>45291</v>
      </c>
      <c r="BU12" s="34"/>
      <c r="BV12" s="162"/>
    </row>
    <row r="13" spans="1:74" ht="393.6" customHeight="1" x14ac:dyDescent="0.3">
      <c r="A13" s="702"/>
      <c r="B13" s="701"/>
      <c r="C13" s="701"/>
      <c r="D13" s="701"/>
      <c r="E13" s="701"/>
      <c r="F13" s="735"/>
      <c r="G13" s="724"/>
      <c r="H13" s="701"/>
      <c r="I13" s="735"/>
      <c r="J13" s="701"/>
      <c r="K13" s="701"/>
      <c r="L13" s="725"/>
      <c r="M13" s="701"/>
      <c r="N13" s="701"/>
      <c r="O13" s="701"/>
      <c r="P13" s="701"/>
      <c r="Q13" s="701"/>
      <c r="R13" s="701"/>
      <c r="S13" s="729"/>
      <c r="T13" s="729"/>
      <c r="U13" s="729"/>
      <c r="V13" s="730"/>
      <c r="W13" s="726"/>
      <c r="X13" s="732"/>
      <c r="Y13" s="726"/>
      <c r="Z13" s="722"/>
      <c r="AA13" s="726"/>
      <c r="AB13" s="736"/>
      <c r="AC13" s="40" t="s">
        <v>431</v>
      </c>
      <c r="AD13" s="40" t="s">
        <v>432</v>
      </c>
      <c r="AE13" s="49" t="s">
        <v>54</v>
      </c>
      <c r="AF13" s="31">
        <f t="shared" si="0"/>
        <v>0.25</v>
      </c>
      <c r="AG13" s="496" t="s">
        <v>199</v>
      </c>
      <c r="AH13" s="31">
        <f t="shared" si="2"/>
        <v>0.15</v>
      </c>
      <c r="AI13" s="31">
        <f t="shared" si="1"/>
        <v>0.4</v>
      </c>
      <c r="AJ13" s="496" t="s">
        <v>200</v>
      </c>
      <c r="AK13" s="483" t="s">
        <v>191</v>
      </c>
      <c r="AL13" s="49"/>
      <c r="AM13" s="483" t="s">
        <v>23</v>
      </c>
      <c r="AN13" s="496" t="s">
        <v>433</v>
      </c>
      <c r="AO13" s="496" t="s">
        <v>24</v>
      </c>
      <c r="AP13" s="496" t="s">
        <v>96</v>
      </c>
      <c r="AQ13" s="496" t="s">
        <v>434</v>
      </c>
      <c r="AR13" s="496" t="s">
        <v>206</v>
      </c>
      <c r="AS13" s="496" t="s">
        <v>147</v>
      </c>
      <c r="AT13" s="496" t="s">
        <v>208</v>
      </c>
      <c r="AU13" s="496">
        <f>+AV12*AI13</f>
        <v>0.12</v>
      </c>
      <c r="AV13" s="32">
        <f>+AV12-AU13</f>
        <v>0.18</v>
      </c>
      <c r="AW13" s="722"/>
      <c r="AX13" s="723"/>
      <c r="AY13" s="167">
        <v>2</v>
      </c>
      <c r="AZ13" s="49" t="s">
        <v>435</v>
      </c>
      <c r="BA13" s="483" t="s">
        <v>147</v>
      </c>
      <c r="BB13" s="486">
        <v>44927</v>
      </c>
      <c r="BC13" s="486">
        <v>45291</v>
      </c>
      <c r="BD13" s="496" t="s">
        <v>436</v>
      </c>
      <c r="BE13" s="86">
        <v>44985</v>
      </c>
      <c r="BF13" s="87" t="s">
        <v>1519</v>
      </c>
      <c r="BG13" s="124" t="s">
        <v>1520</v>
      </c>
      <c r="BH13" s="34">
        <v>45046</v>
      </c>
      <c r="BI13" s="87"/>
      <c r="BJ13" s="87"/>
      <c r="BK13" s="34" t="s">
        <v>1521</v>
      </c>
      <c r="BL13" s="34"/>
      <c r="BM13" s="34"/>
      <c r="BN13" s="34">
        <v>45169</v>
      </c>
      <c r="BO13" s="204"/>
      <c r="BP13" s="205"/>
      <c r="BQ13" s="34">
        <v>45230</v>
      </c>
      <c r="BR13" s="204"/>
      <c r="BS13" s="206"/>
      <c r="BT13" s="34">
        <v>45291</v>
      </c>
      <c r="BU13" s="204"/>
      <c r="BV13" s="162"/>
    </row>
    <row r="14" spans="1:74" ht="289.8" x14ac:dyDescent="0.3">
      <c r="A14" s="702" t="s">
        <v>191</v>
      </c>
      <c r="B14" s="701" t="s">
        <v>91</v>
      </c>
      <c r="C14" s="701" t="s">
        <v>104</v>
      </c>
      <c r="D14" s="701" t="s">
        <v>76</v>
      </c>
      <c r="E14" s="701" t="s">
        <v>77</v>
      </c>
      <c r="F14" s="1014" t="s">
        <v>1522</v>
      </c>
      <c r="G14" s="1013" t="s">
        <v>1523</v>
      </c>
      <c r="H14" s="701" t="s">
        <v>1524</v>
      </c>
      <c r="I14" s="1014" t="s">
        <v>1525</v>
      </c>
      <c r="J14" s="701" t="s">
        <v>63</v>
      </c>
      <c r="K14" s="701">
        <v>0</v>
      </c>
      <c r="L14" s="725">
        <f>IF(J14="Diaria",+(K14/360),IF(J14="Mensual",+(K14/12),IF(J14="Bimestral",+(K14/6),IF(J14="Trimestral",+(K14/4),IF(J14="Semestral",+(K14/2),IF(J14="Anual",+(K14/1),""))))))</f>
        <v>0</v>
      </c>
      <c r="M14" s="701" t="s">
        <v>29</v>
      </c>
      <c r="N14" s="70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01" t="s">
        <v>850</v>
      </c>
      <c r="P14" s="70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701" t="s">
        <v>70</v>
      </c>
      <c r="R14" s="70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29" t="s">
        <v>57</v>
      </c>
      <c r="T14" s="729" t="s">
        <v>70</v>
      </c>
      <c r="U14" s="729">
        <f>+MAX(N14,P14,R14)</f>
        <v>0.8</v>
      </c>
      <c r="V14" s="730" t="str">
        <f>IF(L14&lt;=20%,"Muy baja",IF(L14&lt;=40%,"Baja",IF(L14&lt;=60%,"Media",IF(L14&lt;=80%,"Alta",IF(L14&lt;=100%,"Muy alta",IF(L14&gt;=100%,"Muy alta",""))))))</f>
        <v>Muy baja</v>
      </c>
      <c r="W14" s="726">
        <f>+IFERROR(VLOOKUP(V14,Fórmula!$F$1:$G$6,2,FALSE),"")</f>
        <v>0.2</v>
      </c>
      <c r="X14" s="731" t="str">
        <f>IF(U14=20%,"Leve",IF(U14=40%,"Menor",IF(U14=60%,"Moderado",IF(U14=80%,"Mayor",IF(U14=100%,"Catastrófico","")))))</f>
        <v>Mayor</v>
      </c>
      <c r="Y14" s="1012">
        <f>+IFERROR(VLOOKUP(X14,Fórmula!$H$1:$I$6,2,FALSE),"")</f>
        <v>0.8</v>
      </c>
      <c r="Z14" s="727" t="str">
        <f>+IFERROR(VLOOKUP(V14&amp;X14,Fórmula!$C$2:$D$26,2,FALSE),"")</f>
        <v>Alto</v>
      </c>
      <c r="AA14" s="726">
        <f>IF(Z14="Bajo",25%,IF(Z14="Moderado",50%,IF(Z14="Alto",75%,IF(Z14="Extremo",100%,""))))</f>
        <v>0.75</v>
      </c>
      <c r="AB14" s="736" t="s">
        <v>1526</v>
      </c>
      <c r="AC14" s="40" t="s">
        <v>1527</v>
      </c>
      <c r="AD14" s="40" t="s">
        <v>1528</v>
      </c>
      <c r="AE14" s="49" t="s">
        <v>54</v>
      </c>
      <c r="AF14" s="31">
        <f t="shared" si="0"/>
        <v>0.25</v>
      </c>
      <c r="AG14" s="496" t="s">
        <v>199</v>
      </c>
      <c r="AH14" s="31">
        <f t="shared" si="2"/>
        <v>0.15</v>
      </c>
      <c r="AI14" s="31">
        <f t="shared" si="1"/>
        <v>0.4</v>
      </c>
      <c r="AJ14" s="496" t="s">
        <v>200</v>
      </c>
      <c r="AK14" s="483" t="s">
        <v>201</v>
      </c>
      <c r="AL14" s="49" t="s">
        <v>1529</v>
      </c>
      <c r="AM14" s="483" t="s">
        <v>23</v>
      </c>
      <c r="AN14" s="496" t="s">
        <v>1530</v>
      </c>
      <c r="AO14" s="496" t="s">
        <v>40</v>
      </c>
      <c r="AP14" s="496" t="s">
        <v>1531</v>
      </c>
      <c r="AQ14" s="496" t="s">
        <v>1532</v>
      </c>
      <c r="AR14" s="496" t="s">
        <v>206</v>
      </c>
      <c r="AS14" s="496" t="s">
        <v>1533</v>
      </c>
      <c r="AT14" s="496" t="s">
        <v>208</v>
      </c>
      <c r="AU14" s="496">
        <f>+AI14*AA14</f>
        <v>0.30000000000000004</v>
      </c>
      <c r="AV14" s="32">
        <f>+AA14-AU14</f>
        <v>0.44999999999999996</v>
      </c>
      <c r="AW14" s="807" t="str">
        <f>+IF(C14="Corrupción","Moderado",IF(AV18&lt;=25%,"Bajo",IF(AV18&lt;=50%,"Moderado",IF(AV18&lt;=75%,"Alto",IF(AV18&gt;75%,"Extremo","")))))</f>
        <v>Bajo</v>
      </c>
      <c r="AX14" s="723" t="s">
        <v>56</v>
      </c>
      <c r="AY14" s="161">
        <v>1</v>
      </c>
      <c r="AZ14" s="49" t="s">
        <v>1534</v>
      </c>
      <c r="BA14" s="487" t="str">
        <f>+AS14</f>
        <v>Líder del área dueña de la necesidad</v>
      </c>
      <c r="BB14" s="30">
        <v>44927</v>
      </c>
      <c r="BC14" s="30">
        <v>45291</v>
      </c>
      <c r="BD14" s="487" t="str">
        <f>+AQ14</f>
        <v>Estudios y documentos previos
Pliego de Condiciones</v>
      </c>
      <c r="BE14" s="86">
        <v>44985</v>
      </c>
      <c r="BF14" s="87" t="s">
        <v>1535</v>
      </c>
      <c r="BG14" s="124" t="s">
        <v>1536</v>
      </c>
      <c r="BH14" s="34">
        <v>45046</v>
      </c>
      <c r="BI14" s="87"/>
      <c r="BJ14" s="124"/>
      <c r="BK14" s="34">
        <v>45107</v>
      </c>
      <c r="BL14" s="34"/>
      <c r="BM14" s="34"/>
      <c r="BN14" s="34">
        <v>45169</v>
      </c>
      <c r="BO14" s="204"/>
      <c r="BP14" s="204"/>
      <c r="BQ14" s="34">
        <v>45230</v>
      </c>
      <c r="BR14" s="204"/>
      <c r="BS14" s="206"/>
      <c r="BT14" s="34">
        <v>45291</v>
      </c>
      <c r="BU14" s="204"/>
      <c r="BV14" s="204"/>
    </row>
    <row r="15" spans="1:74" ht="248.4" x14ac:dyDescent="0.3">
      <c r="A15" s="702"/>
      <c r="B15" s="701"/>
      <c r="C15" s="701"/>
      <c r="D15" s="701"/>
      <c r="E15" s="701"/>
      <c r="F15" s="1014"/>
      <c r="G15" s="1013"/>
      <c r="H15" s="701"/>
      <c r="I15" s="1014"/>
      <c r="J15" s="701"/>
      <c r="K15" s="701"/>
      <c r="L15" s="725"/>
      <c r="M15" s="701"/>
      <c r="N15" s="701"/>
      <c r="O15" s="701"/>
      <c r="P15" s="701"/>
      <c r="Q15" s="701"/>
      <c r="R15" s="701"/>
      <c r="S15" s="729"/>
      <c r="T15" s="729"/>
      <c r="U15" s="729"/>
      <c r="V15" s="730"/>
      <c r="W15" s="726"/>
      <c r="X15" s="731"/>
      <c r="Y15" s="1012"/>
      <c r="Z15" s="727"/>
      <c r="AA15" s="726"/>
      <c r="AB15" s="736"/>
      <c r="AC15" s="40" t="s">
        <v>1537</v>
      </c>
      <c r="AD15" s="40" t="s">
        <v>1538</v>
      </c>
      <c r="AE15" s="49" t="s">
        <v>54</v>
      </c>
      <c r="AF15" s="31">
        <f t="shared" si="0"/>
        <v>0.25</v>
      </c>
      <c r="AG15" s="496" t="s">
        <v>199</v>
      </c>
      <c r="AH15" s="31">
        <f t="shared" si="2"/>
        <v>0.15</v>
      </c>
      <c r="AI15" s="31">
        <f t="shared" si="1"/>
        <v>0.4</v>
      </c>
      <c r="AJ15" s="496" t="s">
        <v>200</v>
      </c>
      <c r="AK15" s="483" t="s">
        <v>201</v>
      </c>
      <c r="AL15" s="49" t="s">
        <v>1539</v>
      </c>
      <c r="AM15" s="483" t="s">
        <v>23</v>
      </c>
      <c r="AN15" s="496" t="s">
        <v>1540</v>
      </c>
      <c r="AO15" s="496" t="s">
        <v>40</v>
      </c>
      <c r="AP15" s="496" t="s">
        <v>1531</v>
      </c>
      <c r="AQ15" s="496" t="s">
        <v>1532</v>
      </c>
      <c r="AR15" s="496" t="s">
        <v>206</v>
      </c>
      <c r="AS15" s="496" t="s">
        <v>147</v>
      </c>
      <c r="AT15" s="496" t="s">
        <v>208</v>
      </c>
      <c r="AU15" s="496">
        <f>+AV14*AI15</f>
        <v>0.18</v>
      </c>
      <c r="AV15" s="32">
        <f>+AV14-AU15</f>
        <v>0.26999999999999996</v>
      </c>
      <c r="AW15" s="807"/>
      <c r="AX15" s="723"/>
      <c r="AY15" s="167">
        <v>2</v>
      </c>
      <c r="AZ15" s="49" t="s">
        <v>1541</v>
      </c>
      <c r="BA15" s="487" t="str">
        <f>+AS15</f>
        <v>Secretaria General</v>
      </c>
      <c r="BB15" s="30">
        <v>44927</v>
      </c>
      <c r="BC15" s="30">
        <v>45291</v>
      </c>
      <c r="BD15" s="487" t="str">
        <f>+AQ15</f>
        <v>Estudios y documentos previos
Pliego de Condiciones</v>
      </c>
      <c r="BE15" s="86">
        <v>44985</v>
      </c>
      <c r="BF15" s="87" t="s">
        <v>1542</v>
      </c>
      <c r="BG15" s="124" t="s">
        <v>1536</v>
      </c>
      <c r="BH15" s="102">
        <v>45046</v>
      </c>
      <c r="BI15" s="87"/>
      <c r="BJ15" s="87"/>
      <c r="BK15" s="34">
        <v>45107</v>
      </c>
      <c r="BL15" s="34"/>
      <c r="BM15" s="34"/>
      <c r="BN15" s="34">
        <v>45169</v>
      </c>
      <c r="BO15" s="204"/>
      <c r="BP15" s="204"/>
      <c r="BQ15" s="34">
        <v>45230</v>
      </c>
      <c r="BR15" s="204"/>
      <c r="BS15" s="206"/>
      <c r="BT15" s="34">
        <v>45291</v>
      </c>
      <c r="BU15" s="34"/>
      <c r="BV15" s="162"/>
    </row>
    <row r="16" spans="1:74" ht="317.39999999999998" x14ac:dyDescent="0.3">
      <c r="A16" s="702"/>
      <c r="B16" s="701"/>
      <c r="C16" s="701"/>
      <c r="D16" s="701"/>
      <c r="E16" s="701"/>
      <c r="F16" s="1014"/>
      <c r="G16" s="1013"/>
      <c r="H16" s="701"/>
      <c r="I16" s="1014"/>
      <c r="J16" s="701"/>
      <c r="K16" s="701"/>
      <c r="L16" s="725"/>
      <c r="M16" s="701"/>
      <c r="N16" s="701"/>
      <c r="O16" s="701"/>
      <c r="P16" s="701"/>
      <c r="Q16" s="701"/>
      <c r="R16" s="701"/>
      <c r="S16" s="729"/>
      <c r="T16" s="729"/>
      <c r="U16" s="729"/>
      <c r="V16" s="730"/>
      <c r="W16" s="726"/>
      <c r="X16" s="731"/>
      <c r="Y16" s="1012"/>
      <c r="Z16" s="727"/>
      <c r="AA16" s="726"/>
      <c r="AB16" s="736"/>
      <c r="AC16" s="40" t="s">
        <v>1543</v>
      </c>
      <c r="AD16" s="40" t="s">
        <v>1544</v>
      </c>
      <c r="AE16" s="49" t="s">
        <v>54</v>
      </c>
      <c r="AF16" s="31">
        <f t="shared" si="0"/>
        <v>0.25</v>
      </c>
      <c r="AG16" s="496" t="s">
        <v>199</v>
      </c>
      <c r="AH16" s="31">
        <f t="shared" si="2"/>
        <v>0.15</v>
      </c>
      <c r="AI16" s="31">
        <f t="shared" si="1"/>
        <v>0.4</v>
      </c>
      <c r="AJ16" s="496" t="s">
        <v>200</v>
      </c>
      <c r="AK16" s="483" t="s">
        <v>201</v>
      </c>
      <c r="AL16" s="49" t="s">
        <v>1545</v>
      </c>
      <c r="AM16" s="483" t="s">
        <v>23</v>
      </c>
      <c r="AN16" s="496" t="s">
        <v>1540</v>
      </c>
      <c r="AO16" s="496" t="s">
        <v>40</v>
      </c>
      <c r="AP16" s="496" t="s">
        <v>1546</v>
      </c>
      <c r="AQ16" s="496" t="s">
        <v>1547</v>
      </c>
      <c r="AR16" s="496" t="s">
        <v>206</v>
      </c>
      <c r="AS16" s="496" t="s">
        <v>1548</v>
      </c>
      <c r="AT16" s="496" t="s">
        <v>208</v>
      </c>
      <c r="AU16" s="496">
        <f>+AV15*AI16</f>
        <v>0.10799999999999998</v>
      </c>
      <c r="AV16" s="32">
        <f>+AV15-AU16</f>
        <v>0.16199999999999998</v>
      </c>
      <c r="AW16" s="807"/>
      <c r="AX16" s="723"/>
      <c r="AY16" s="167">
        <v>3</v>
      </c>
      <c r="AZ16" s="40" t="s">
        <v>1549</v>
      </c>
      <c r="BA16" s="487" t="str">
        <f>+AS16</f>
        <v>Comité evaluador</v>
      </c>
      <c r="BB16" s="30">
        <v>44927</v>
      </c>
      <c r="BC16" s="30">
        <v>45291</v>
      </c>
      <c r="BD16" s="487" t="str">
        <f>+AQ16</f>
        <v xml:space="preserve">Informes de evaluación/ Acta de comité de contratación </v>
      </c>
      <c r="BE16" s="86">
        <v>44985</v>
      </c>
      <c r="BF16" s="87" t="s">
        <v>1550</v>
      </c>
      <c r="BG16" s="87" t="s">
        <v>1551</v>
      </c>
      <c r="BH16" s="34">
        <v>45046</v>
      </c>
      <c r="BI16" s="87"/>
      <c r="BJ16" s="87"/>
      <c r="BK16" s="34">
        <v>45107</v>
      </c>
      <c r="BL16" s="34"/>
      <c r="BM16" s="34"/>
      <c r="BN16" s="34">
        <v>45169</v>
      </c>
      <c r="BO16" s="87"/>
      <c r="BP16" s="34"/>
      <c r="BQ16" s="34">
        <v>45230</v>
      </c>
      <c r="BR16" s="204"/>
      <c r="BS16" s="206"/>
      <c r="BT16" s="34">
        <v>45291</v>
      </c>
      <c r="BU16" s="87"/>
      <c r="BV16" s="87"/>
    </row>
    <row r="17" spans="1:74" ht="397.5" customHeight="1" x14ac:dyDescent="0.3">
      <c r="A17" s="702"/>
      <c r="B17" s="701"/>
      <c r="C17" s="701"/>
      <c r="D17" s="701"/>
      <c r="E17" s="701"/>
      <c r="F17" s="1014"/>
      <c r="G17" s="1013"/>
      <c r="H17" s="701"/>
      <c r="I17" s="1014"/>
      <c r="J17" s="701"/>
      <c r="K17" s="701"/>
      <c r="L17" s="725"/>
      <c r="M17" s="701"/>
      <c r="N17" s="701"/>
      <c r="O17" s="701"/>
      <c r="P17" s="701"/>
      <c r="Q17" s="701"/>
      <c r="R17" s="701"/>
      <c r="S17" s="729"/>
      <c r="T17" s="729"/>
      <c r="U17" s="729"/>
      <c r="V17" s="730"/>
      <c r="W17" s="726"/>
      <c r="X17" s="731"/>
      <c r="Y17" s="1012"/>
      <c r="Z17" s="727"/>
      <c r="AA17" s="726"/>
      <c r="AB17" s="736"/>
      <c r="AC17" s="40" t="s">
        <v>1552</v>
      </c>
      <c r="AD17" s="40" t="s">
        <v>1553</v>
      </c>
      <c r="AE17" s="49" t="s">
        <v>54</v>
      </c>
      <c r="AF17" s="31">
        <f t="shared" si="0"/>
        <v>0.25</v>
      </c>
      <c r="AG17" s="496" t="s">
        <v>199</v>
      </c>
      <c r="AH17" s="31">
        <f t="shared" si="2"/>
        <v>0.15</v>
      </c>
      <c r="AI17" s="31">
        <f t="shared" si="1"/>
        <v>0.4</v>
      </c>
      <c r="AJ17" s="496" t="s">
        <v>200</v>
      </c>
      <c r="AK17" s="483" t="s">
        <v>201</v>
      </c>
      <c r="AL17" s="49" t="s">
        <v>1554</v>
      </c>
      <c r="AM17" s="483" t="s">
        <v>23</v>
      </c>
      <c r="AN17" s="496" t="s">
        <v>1540</v>
      </c>
      <c r="AO17" s="496" t="s">
        <v>40</v>
      </c>
      <c r="AP17" s="496" t="s">
        <v>1555</v>
      </c>
      <c r="AQ17" s="496" t="s">
        <v>1556</v>
      </c>
      <c r="AR17" s="496" t="s">
        <v>206</v>
      </c>
      <c r="AS17" s="496" t="s">
        <v>147</v>
      </c>
      <c r="AT17" s="496" t="s">
        <v>208</v>
      </c>
      <c r="AU17" s="496">
        <f>+AV16*AI17</f>
        <v>6.4799999999999996E-2</v>
      </c>
      <c r="AV17" s="32">
        <f>+AV16-AU17</f>
        <v>9.7199999999999981E-2</v>
      </c>
      <c r="AW17" s="807"/>
      <c r="AX17" s="723"/>
      <c r="AY17" s="167">
        <v>4</v>
      </c>
      <c r="AZ17" s="49" t="s">
        <v>1557</v>
      </c>
      <c r="BA17" s="487" t="str">
        <f>+AS17</f>
        <v>Secretaria General</v>
      </c>
      <c r="BB17" s="30">
        <v>44927</v>
      </c>
      <c r="BC17" s="30">
        <v>45291</v>
      </c>
      <c r="BD17" s="487" t="str">
        <f>+AQ17</f>
        <v>Lista de chequeo
Minuta de contrato</v>
      </c>
      <c r="BE17" s="86">
        <v>44985</v>
      </c>
      <c r="BF17" s="87" t="s">
        <v>1558</v>
      </c>
      <c r="BG17" s="124" t="s">
        <v>1559</v>
      </c>
      <c r="BH17" s="87" t="s">
        <v>1560</v>
      </c>
      <c r="BI17" s="87"/>
      <c r="BJ17" s="124"/>
      <c r="BK17" s="34">
        <v>45107</v>
      </c>
      <c r="BL17" s="34"/>
      <c r="BM17" s="34"/>
      <c r="BN17" s="34">
        <v>45169</v>
      </c>
      <c r="BO17" s="87"/>
      <c r="BP17" s="87"/>
      <c r="BQ17" s="34">
        <v>45230</v>
      </c>
      <c r="BR17" s="204"/>
      <c r="BS17" s="206"/>
      <c r="BT17" s="34">
        <v>45291</v>
      </c>
      <c r="BU17" s="204"/>
      <c r="BV17" s="204"/>
    </row>
    <row r="18" spans="1:74" ht="207.9" customHeight="1" x14ac:dyDescent="0.3">
      <c r="A18" s="702"/>
      <c r="B18" s="701"/>
      <c r="C18" s="701"/>
      <c r="D18" s="701"/>
      <c r="E18" s="701"/>
      <c r="F18" s="1014"/>
      <c r="G18" s="1013"/>
      <c r="H18" s="701"/>
      <c r="I18" s="1014"/>
      <c r="J18" s="701"/>
      <c r="K18" s="701"/>
      <c r="L18" s="725"/>
      <c r="M18" s="701"/>
      <c r="N18" s="701"/>
      <c r="O18" s="701"/>
      <c r="P18" s="701"/>
      <c r="Q18" s="701"/>
      <c r="R18" s="701"/>
      <c r="S18" s="729"/>
      <c r="T18" s="729"/>
      <c r="U18" s="729"/>
      <c r="V18" s="730"/>
      <c r="W18" s="726"/>
      <c r="X18" s="731"/>
      <c r="Y18" s="1012"/>
      <c r="Z18" s="727"/>
      <c r="AA18" s="726"/>
      <c r="AB18" s="736"/>
      <c r="AC18" s="40" t="s">
        <v>1561</v>
      </c>
      <c r="AD18" s="40" t="s">
        <v>1562</v>
      </c>
      <c r="AE18" s="49" t="s">
        <v>54</v>
      </c>
      <c r="AF18" s="31">
        <f t="shared" si="0"/>
        <v>0.25</v>
      </c>
      <c r="AG18" s="496" t="s">
        <v>199</v>
      </c>
      <c r="AH18" s="31">
        <f>IF(AG18="Manual",15%,IF(AG18="Automático",25%,""))</f>
        <v>0.15</v>
      </c>
      <c r="AI18" s="31">
        <f t="shared" si="1"/>
        <v>0.4</v>
      </c>
      <c r="AJ18" s="496" t="s">
        <v>200</v>
      </c>
      <c r="AK18" s="483" t="s">
        <v>201</v>
      </c>
      <c r="AL18" s="49" t="s">
        <v>1563</v>
      </c>
      <c r="AM18" s="483" t="s">
        <v>23</v>
      </c>
      <c r="AN18" s="496" t="s">
        <v>1540</v>
      </c>
      <c r="AO18" s="496" t="s">
        <v>40</v>
      </c>
      <c r="AP18" s="496" t="s">
        <v>1564</v>
      </c>
      <c r="AQ18" s="496" t="s">
        <v>1565</v>
      </c>
      <c r="AR18" s="496" t="s">
        <v>206</v>
      </c>
      <c r="AS18" s="496" t="s">
        <v>147</v>
      </c>
      <c r="AT18" s="496" t="s">
        <v>208</v>
      </c>
      <c r="AU18" s="496">
        <f>+AV17*AI18</f>
        <v>3.8879999999999998E-2</v>
      </c>
      <c r="AV18" s="32">
        <f>+AV17-AU18</f>
        <v>5.8319999999999983E-2</v>
      </c>
      <c r="AW18" s="807"/>
      <c r="AX18" s="723"/>
      <c r="AY18" s="167">
        <v>5</v>
      </c>
      <c r="AZ18" s="49" t="s">
        <v>1566</v>
      </c>
      <c r="BA18" s="487" t="str">
        <f>+AS18</f>
        <v>Secretaria General</v>
      </c>
      <c r="BB18" s="30">
        <v>44927</v>
      </c>
      <c r="BC18" s="30">
        <v>45291</v>
      </c>
      <c r="BD18" s="487" t="str">
        <f>+AQ18</f>
        <v>Garantía</v>
      </c>
      <c r="BE18" s="86">
        <v>44985</v>
      </c>
      <c r="BF18" s="87" t="s">
        <v>1567</v>
      </c>
      <c r="BG18" s="87" t="s">
        <v>1568</v>
      </c>
      <c r="BH18" s="34" t="s">
        <v>1569</v>
      </c>
      <c r="BI18" s="87"/>
      <c r="BJ18" s="124"/>
      <c r="BK18" s="34">
        <v>45107</v>
      </c>
      <c r="BL18" s="34"/>
      <c r="BM18" s="34"/>
      <c r="BN18" s="34">
        <v>45169</v>
      </c>
      <c r="BO18" s="87"/>
      <c r="BP18" s="87"/>
      <c r="BQ18" s="34">
        <v>45230</v>
      </c>
      <c r="BR18" s="204"/>
      <c r="BS18" s="34"/>
      <c r="BT18" s="34">
        <v>45291</v>
      </c>
      <c r="BU18" s="204"/>
      <c r="BV18" s="204"/>
    </row>
    <row r="19" spans="1:74" ht="245.1" customHeight="1" x14ac:dyDescent="0.3">
      <c r="A19" s="702" t="s">
        <v>191</v>
      </c>
      <c r="B19" s="701" t="s">
        <v>91</v>
      </c>
      <c r="C19" s="701" t="s">
        <v>89</v>
      </c>
      <c r="D19" s="701" t="s">
        <v>12</v>
      </c>
      <c r="E19" s="701" t="s">
        <v>34</v>
      </c>
      <c r="F19" s="1017" t="s">
        <v>1570</v>
      </c>
      <c r="G19" s="1013" t="s">
        <v>1571</v>
      </c>
      <c r="H19" s="1017" t="s">
        <v>1572</v>
      </c>
      <c r="I19" s="1017" t="s">
        <v>1573</v>
      </c>
      <c r="J19" s="701" t="s">
        <v>63</v>
      </c>
      <c r="K19" s="701">
        <v>0</v>
      </c>
      <c r="L19" s="725">
        <f>IF(J19="Diaria",+(K19/360),IF(J19="Mensual",+(K19/12),IF(J19="Bimestral",+(K19/6),IF(J19="Trimestral",+(K19/4),IF(J19="Semestral",+(K19/2),IF(J19="Anual",+(K19/1),""))))))</f>
        <v>0</v>
      </c>
      <c r="M19" s="701" t="s">
        <v>29</v>
      </c>
      <c r="N19" s="701">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701" t="s">
        <v>30</v>
      </c>
      <c r="P19" s="701">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701" t="s">
        <v>70</v>
      </c>
      <c r="R19" s="701">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729" t="s">
        <v>70</v>
      </c>
      <c r="T19" s="729" t="s">
        <v>70</v>
      </c>
      <c r="U19" s="729">
        <f>+MAX(N19,P19,R19)</f>
        <v>0.2</v>
      </c>
      <c r="V19" s="730" t="str">
        <f>IF(L19&lt;=20%,"Muy baja",IF(L19&lt;=40%,"Baja",IF(L19&lt;=60%,"Media",IF(L19&lt;=80%,"Alta",IF(L19&lt;=100%,"Muy alta",IF(L19&gt;=100%,"Muy alta",""))))))</f>
        <v>Muy baja</v>
      </c>
      <c r="W19" s="737">
        <f>+IFERROR(VLOOKUP(V19,Fórmula!$F$1:$G$6,2,FALSE),"")</f>
        <v>0.2</v>
      </c>
      <c r="X19" s="730" t="str">
        <f>IF(U19=20%,"Leve",IF(U19=40%,"Menor",IF(U19=60%,"Moderado",IF(U19=80%,"Mayor",IF(U19=100%,"Catastrófico","")))))</f>
        <v>Leve</v>
      </c>
      <c r="Y19" s="737">
        <f>+IFERROR(VLOOKUP(X19,Fórmula!$H$1:$I$6,2,FALSE),"")</f>
        <v>0.2</v>
      </c>
      <c r="Z19" s="807" t="str">
        <f>+IFERROR(VLOOKUP(V19&amp;X19,Fórmula!$C$2:$D$26,2,FALSE),"")</f>
        <v>Bajo</v>
      </c>
      <c r="AA19" s="726">
        <f>IF(Z19="Bajo",25%,IF(Z19="Moderado",50%,IF(Z19="Alto",75%,IF(Z19="Extremo",100%,""))))</f>
        <v>0.25</v>
      </c>
      <c r="AB19" s="736" t="s">
        <v>1574</v>
      </c>
      <c r="AC19" s="90" t="s">
        <v>1575</v>
      </c>
      <c r="AD19" s="90" t="s">
        <v>1576</v>
      </c>
      <c r="AE19" s="49" t="s">
        <v>54</v>
      </c>
      <c r="AF19" s="31">
        <f t="shared" si="0"/>
        <v>0.25</v>
      </c>
      <c r="AG19" s="496" t="s">
        <v>199</v>
      </c>
      <c r="AH19" s="31">
        <f>IF(AG19="Manual",15%,IF(AG19="Automático",25%,""))</f>
        <v>0.15</v>
      </c>
      <c r="AI19" s="31">
        <f t="shared" si="1"/>
        <v>0.4</v>
      </c>
      <c r="AJ19" s="496" t="s">
        <v>200</v>
      </c>
      <c r="AK19" s="483" t="s">
        <v>201</v>
      </c>
      <c r="AL19" s="49" t="s">
        <v>1577</v>
      </c>
      <c r="AM19" s="483" t="s">
        <v>23</v>
      </c>
      <c r="AN19" s="90" t="s">
        <v>1578</v>
      </c>
      <c r="AO19" s="496" t="s">
        <v>40</v>
      </c>
      <c r="AP19" s="496" t="s">
        <v>1579</v>
      </c>
      <c r="AQ19" s="496" t="s">
        <v>1565</v>
      </c>
      <c r="AR19" s="496" t="s">
        <v>206</v>
      </c>
      <c r="AS19" s="496" t="s">
        <v>1580</v>
      </c>
      <c r="AT19" s="496" t="s">
        <v>208</v>
      </c>
      <c r="AU19" s="496">
        <f>+AI19*AA19</f>
        <v>0.1</v>
      </c>
      <c r="AV19" s="32">
        <f>+AA19-AU19</f>
        <v>0.15</v>
      </c>
      <c r="AW19" s="807" t="str">
        <f>+IF(C19="Corrupción","Moderado",IF(AV20&lt;=25%,"Bajo",IF(AV20&lt;=50%,"Moderado",IF(AV20&lt;=75%,"Alto",IF(AV20&gt;75%,"Extremo","")))))</f>
        <v>Bajo</v>
      </c>
      <c r="AX19" s="723" t="s">
        <v>56</v>
      </c>
      <c r="AY19" s="178"/>
      <c r="AZ19" s="91"/>
      <c r="BA19" s="578" t="s">
        <v>147</v>
      </c>
      <c r="BB19" s="30">
        <v>44927</v>
      </c>
      <c r="BC19" s="30">
        <v>45291</v>
      </c>
      <c r="BD19" s="578" t="s">
        <v>1581</v>
      </c>
      <c r="BE19" s="86">
        <v>44985</v>
      </c>
      <c r="BF19" s="87" t="s">
        <v>1582</v>
      </c>
      <c r="BG19" s="124" t="s">
        <v>1583</v>
      </c>
      <c r="BH19" s="34">
        <v>45046</v>
      </c>
      <c r="BI19" s="87"/>
      <c r="BJ19" s="87"/>
      <c r="BK19" s="34">
        <v>45107</v>
      </c>
      <c r="BL19" s="34"/>
      <c r="BM19" s="34"/>
      <c r="BN19" s="34">
        <v>45169</v>
      </c>
      <c r="BO19" s="87"/>
      <c r="BP19" s="87"/>
      <c r="BQ19" s="34">
        <v>45230</v>
      </c>
      <c r="BR19" s="87"/>
      <c r="BS19" s="206"/>
      <c r="BT19" s="34">
        <v>45291</v>
      </c>
      <c r="BU19" s="87"/>
      <c r="BV19" s="87"/>
    </row>
    <row r="20" spans="1:74" ht="240" customHeight="1" thickBot="1" x14ac:dyDescent="0.35">
      <c r="A20" s="781"/>
      <c r="B20" s="755"/>
      <c r="C20" s="755"/>
      <c r="D20" s="755"/>
      <c r="E20" s="755"/>
      <c r="F20" s="754"/>
      <c r="G20" s="1018"/>
      <c r="H20" s="754"/>
      <c r="I20" s="754"/>
      <c r="J20" s="755"/>
      <c r="K20" s="755"/>
      <c r="L20" s="762"/>
      <c r="M20" s="755"/>
      <c r="N20" s="755"/>
      <c r="O20" s="755"/>
      <c r="P20" s="755"/>
      <c r="Q20" s="755"/>
      <c r="R20" s="755"/>
      <c r="S20" s="772"/>
      <c r="T20" s="772"/>
      <c r="U20" s="772"/>
      <c r="V20" s="786"/>
      <c r="W20" s="1019"/>
      <c r="X20" s="786"/>
      <c r="Y20" s="1019"/>
      <c r="Z20" s="790"/>
      <c r="AA20" s="763"/>
      <c r="AB20" s="779"/>
      <c r="AC20" s="40" t="s">
        <v>1584</v>
      </c>
      <c r="AD20" s="40" t="s">
        <v>432</v>
      </c>
      <c r="AE20" s="49" t="s">
        <v>54</v>
      </c>
      <c r="AF20" s="31">
        <f t="shared" ref="AF20" si="3">IF(AE20="Preventivo",25%,IF(AE20="Detectivo",15%,IF(AE20="Correctivo",10%,"")))</f>
        <v>0.25</v>
      </c>
      <c r="AG20" s="496" t="s">
        <v>199</v>
      </c>
      <c r="AH20" s="31">
        <f t="shared" ref="AH20" si="4">IF(AG20="Manual",15%,IF(AG20="Automático",25%,""))</f>
        <v>0.15</v>
      </c>
      <c r="AI20" s="31">
        <f t="shared" ref="AI20" si="5">+AH20+AF20</f>
        <v>0.4</v>
      </c>
      <c r="AJ20" s="496" t="s">
        <v>200</v>
      </c>
      <c r="AK20" s="483" t="s">
        <v>191</v>
      </c>
      <c r="AL20" s="49"/>
      <c r="AM20" s="483" t="s">
        <v>23</v>
      </c>
      <c r="AN20" s="496" t="s">
        <v>433</v>
      </c>
      <c r="AO20" s="496" t="s">
        <v>24</v>
      </c>
      <c r="AP20" s="496" t="s">
        <v>96</v>
      </c>
      <c r="AQ20" s="496" t="s">
        <v>434</v>
      </c>
      <c r="AR20" s="496" t="s">
        <v>206</v>
      </c>
      <c r="AS20" s="496" t="s">
        <v>147</v>
      </c>
      <c r="AT20" s="496" t="s">
        <v>208</v>
      </c>
      <c r="AU20" s="513">
        <f>+AV19*AI20</f>
        <v>0.06</v>
      </c>
      <c r="AV20" s="584">
        <f>+AV19-AU20</f>
        <v>0.09</v>
      </c>
      <c r="AW20" s="790"/>
      <c r="AX20" s="780"/>
      <c r="AY20" s="179"/>
      <c r="AZ20" s="49" t="s">
        <v>435</v>
      </c>
      <c r="BA20" s="483" t="s">
        <v>147</v>
      </c>
      <c r="BB20" s="486">
        <v>44927</v>
      </c>
      <c r="BC20" s="486">
        <v>45291</v>
      </c>
      <c r="BD20" s="496" t="s">
        <v>436</v>
      </c>
      <c r="BE20" s="86">
        <v>44985</v>
      </c>
      <c r="BF20" s="133" t="s">
        <v>1585</v>
      </c>
      <c r="BG20" s="124" t="s">
        <v>1520</v>
      </c>
      <c r="BH20" s="134">
        <v>45046</v>
      </c>
      <c r="BI20" s="133"/>
      <c r="BJ20" s="133"/>
      <c r="BK20" s="134">
        <v>45107</v>
      </c>
      <c r="BL20" s="134"/>
      <c r="BM20" s="134"/>
      <c r="BN20" s="134">
        <v>45169</v>
      </c>
      <c r="BO20" s="204"/>
      <c r="BP20" s="205"/>
      <c r="BQ20" s="134">
        <v>45230</v>
      </c>
      <c r="BR20" s="204"/>
      <c r="BS20" s="226"/>
      <c r="BT20" s="134">
        <v>45291</v>
      </c>
      <c r="BU20" s="204"/>
      <c r="BV20" s="294"/>
    </row>
    <row r="21" spans="1:74" x14ac:dyDescent="0.3">
      <c r="W21" s="20"/>
      <c r="Y21" s="20"/>
      <c r="AF21" s="20"/>
      <c r="AG21" s="20"/>
      <c r="AH21" s="20"/>
      <c r="AI21" s="20"/>
      <c r="AV21" s="23"/>
    </row>
    <row r="22" spans="1:74" x14ac:dyDescent="0.3">
      <c r="W22" s="20"/>
      <c r="Y22" s="20"/>
      <c r="AF22" s="20"/>
      <c r="AG22" s="20"/>
      <c r="AH22" s="20"/>
      <c r="AI22" s="20"/>
      <c r="AV22" s="23"/>
    </row>
    <row r="23" spans="1:74" x14ac:dyDescent="0.3">
      <c r="W23" s="20"/>
      <c r="Y23" s="20"/>
      <c r="AF23" s="20"/>
      <c r="AG23" s="20"/>
      <c r="AH23" s="20"/>
      <c r="AI23" s="20"/>
      <c r="AV23" s="23"/>
    </row>
    <row r="24" spans="1:74" x14ac:dyDescent="0.3">
      <c r="W24" s="20"/>
      <c r="Y24" s="20"/>
      <c r="AF24" s="20"/>
      <c r="AG24" s="20"/>
      <c r="AH24" s="20"/>
      <c r="AI24" s="20"/>
      <c r="AV24" s="23"/>
    </row>
    <row r="25" spans="1:74" x14ac:dyDescent="0.3">
      <c r="W25" s="20"/>
      <c r="Y25" s="20"/>
      <c r="AF25" s="20"/>
      <c r="AG25" s="20"/>
      <c r="AH25" s="20"/>
      <c r="AI25" s="20"/>
      <c r="AV25" s="23"/>
    </row>
    <row r="26" spans="1:74" x14ac:dyDescent="0.3">
      <c r="W26" s="20"/>
      <c r="Y26" s="20"/>
      <c r="AF26" s="20"/>
      <c r="AG26" s="20"/>
      <c r="AH26" s="20"/>
      <c r="AI26" s="20"/>
      <c r="AV26" s="23"/>
    </row>
    <row r="27" spans="1:74" x14ac:dyDescent="0.3">
      <c r="W27" s="20"/>
      <c r="Y27" s="20"/>
      <c r="AF27" s="20"/>
      <c r="AG27" s="20"/>
      <c r="AH27" s="20"/>
      <c r="AI27" s="20"/>
      <c r="AV27" s="23"/>
    </row>
    <row r="28" spans="1:74" x14ac:dyDescent="0.3">
      <c r="W28" s="20"/>
      <c r="Y28" s="20"/>
      <c r="AF28" s="20"/>
      <c r="AG28" s="20"/>
      <c r="AH28" s="20"/>
      <c r="AI28" s="20"/>
      <c r="AV28" s="23"/>
    </row>
    <row r="29" spans="1:74" x14ac:dyDescent="0.3">
      <c r="W29" s="20"/>
      <c r="Y29" s="20"/>
      <c r="AF29" s="20"/>
      <c r="AG29" s="20"/>
      <c r="AH29" s="20"/>
      <c r="AI29" s="20"/>
      <c r="AV29" s="23"/>
    </row>
    <row r="30" spans="1:74" x14ac:dyDescent="0.3">
      <c r="W30" s="20"/>
      <c r="Y30" s="20"/>
      <c r="AF30" s="20"/>
      <c r="AG30" s="20"/>
      <c r="AH30" s="20"/>
      <c r="AI30" s="20"/>
      <c r="AV30" s="23"/>
    </row>
    <row r="31" spans="1:74" x14ac:dyDescent="0.3">
      <c r="W31" s="20"/>
      <c r="Y31" s="20"/>
      <c r="AF31" s="20"/>
      <c r="AG31" s="20"/>
      <c r="AH31" s="20"/>
      <c r="AI31" s="20"/>
      <c r="AV31" s="23"/>
    </row>
    <row r="32" spans="1:74"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row r="296" spans="23:48" x14ac:dyDescent="0.3">
      <c r="W296" s="20"/>
      <c r="Y296" s="20"/>
      <c r="AF296" s="20"/>
      <c r="AG296" s="20"/>
      <c r="AH296" s="20"/>
      <c r="AI296" s="20"/>
      <c r="AV296" s="23"/>
    </row>
    <row r="297" spans="23:48" x14ac:dyDescent="0.3">
      <c r="W297" s="20"/>
      <c r="Y297" s="20"/>
      <c r="AF297" s="20"/>
      <c r="AG297" s="20"/>
      <c r="AH297" s="20"/>
      <c r="AI297" s="20"/>
      <c r="AV297" s="23"/>
    </row>
    <row r="298" spans="23:48" x14ac:dyDescent="0.3">
      <c r="W298" s="20"/>
      <c r="Y298" s="20"/>
      <c r="AF298" s="20"/>
      <c r="AG298" s="20"/>
      <c r="AH298" s="20"/>
      <c r="AI298" s="20"/>
      <c r="AV298" s="23"/>
    </row>
    <row r="299" spans="23:48" x14ac:dyDescent="0.3">
      <c r="W299" s="20"/>
      <c r="Y299" s="20"/>
      <c r="AF299" s="20"/>
      <c r="AG299" s="20"/>
      <c r="AH299" s="20"/>
      <c r="AI299" s="20"/>
      <c r="AV299" s="23"/>
    </row>
    <row r="300" spans="23:48" x14ac:dyDescent="0.3">
      <c r="W300" s="20"/>
      <c r="Y300" s="20"/>
      <c r="AF300" s="20"/>
      <c r="AG300" s="20"/>
      <c r="AH300" s="20"/>
      <c r="AI300" s="20"/>
      <c r="AV300" s="23"/>
    </row>
    <row r="301" spans="23:48" x14ac:dyDescent="0.3">
      <c r="W301" s="20"/>
      <c r="Y301" s="20"/>
      <c r="AF301" s="20"/>
      <c r="AG301" s="20"/>
      <c r="AH301" s="20"/>
      <c r="AI301" s="20"/>
      <c r="AV301" s="23"/>
    </row>
    <row r="302" spans="23:48" x14ac:dyDescent="0.3">
      <c r="W302" s="20"/>
      <c r="Y302" s="20"/>
      <c r="AF302" s="20"/>
      <c r="AG302" s="20"/>
      <c r="AH302" s="20"/>
      <c r="AI302" s="20"/>
      <c r="AV302" s="23"/>
    </row>
    <row r="303" spans="23:48" x14ac:dyDescent="0.3">
      <c r="W303" s="20"/>
      <c r="Y303" s="20"/>
      <c r="AF303" s="20"/>
      <c r="AG303" s="20"/>
      <c r="AH303" s="20"/>
      <c r="AI303" s="20"/>
      <c r="AV303" s="23"/>
    </row>
  </sheetData>
  <sheetProtection formatCells="0" formatColumns="0" formatRows="0"/>
  <mergeCells count="174">
    <mergeCell ref="AB19:AB20"/>
    <mergeCell ref="AW19:AW20"/>
    <mergeCell ref="AX19:AX20"/>
    <mergeCell ref="AU2:AW3"/>
    <mergeCell ref="AX2:AX3"/>
    <mergeCell ref="S19:S20"/>
    <mergeCell ref="T19:T20"/>
    <mergeCell ref="U19:U20"/>
    <mergeCell ref="V19:V20"/>
    <mergeCell ref="W19:W20"/>
    <mergeCell ref="X19:X20"/>
    <mergeCell ref="Y19:Y20"/>
    <mergeCell ref="Z19:Z20"/>
    <mergeCell ref="AA19:AA20"/>
    <mergeCell ref="AW4:AW8"/>
    <mergeCell ref="AX4:AX8"/>
    <mergeCell ref="W4:W8"/>
    <mergeCell ref="X4:X8"/>
    <mergeCell ref="Y4:Y8"/>
    <mergeCell ref="Z4:Z8"/>
    <mergeCell ref="AA4:AA8"/>
    <mergeCell ref="AB4:AB8"/>
    <mergeCell ref="AX12:AX13"/>
    <mergeCell ref="AA12:AA13"/>
    <mergeCell ref="J19:J20"/>
    <mergeCell ref="K19:K20"/>
    <mergeCell ref="L19:L20"/>
    <mergeCell ref="M19:M20"/>
    <mergeCell ref="N19:N20"/>
    <mergeCell ref="O19:O20"/>
    <mergeCell ref="P19:P20"/>
    <mergeCell ref="Q19:Q20"/>
    <mergeCell ref="R19:R20"/>
    <mergeCell ref="A19:A20"/>
    <mergeCell ref="B19:B20"/>
    <mergeCell ref="C19:C20"/>
    <mergeCell ref="D19:D20"/>
    <mergeCell ref="E19:E20"/>
    <mergeCell ref="F19:F20"/>
    <mergeCell ref="G19:G20"/>
    <mergeCell ref="H19:H20"/>
    <mergeCell ref="I19:I20"/>
    <mergeCell ref="AY2:AZ3"/>
    <mergeCell ref="BA2:BA3"/>
    <mergeCell ref="BB2:BB3"/>
    <mergeCell ref="BC2:BC3"/>
    <mergeCell ref="A1:T2"/>
    <mergeCell ref="AC1:AT1"/>
    <mergeCell ref="AV1:AX1"/>
    <mergeCell ref="AC2:AC3"/>
    <mergeCell ref="AE2:AH2"/>
    <mergeCell ref="AY1:BV1"/>
    <mergeCell ref="BE2:BV2"/>
    <mergeCell ref="BD2:BD3"/>
    <mergeCell ref="G3:H3"/>
    <mergeCell ref="AK3:AL3"/>
    <mergeCell ref="AM3:AN3"/>
    <mergeCell ref="AI2:AI3"/>
    <mergeCell ref="AJ2:AT2"/>
    <mergeCell ref="U1:AB2"/>
    <mergeCell ref="AO3:AP3"/>
    <mergeCell ref="AR3:AS3"/>
    <mergeCell ref="AD2:AD3"/>
    <mergeCell ref="N4:N8"/>
    <mergeCell ref="O4:O8"/>
    <mergeCell ref="P4:P8"/>
    <mergeCell ref="Q4:Q8"/>
    <mergeCell ref="R4:R8"/>
    <mergeCell ref="U4:U8"/>
    <mergeCell ref="J4:J8"/>
    <mergeCell ref="K4:K8"/>
    <mergeCell ref="L4:L8"/>
    <mergeCell ref="M4:M8"/>
    <mergeCell ref="S4:S8"/>
    <mergeCell ref="T4:T8"/>
    <mergeCell ref="A4:A8"/>
    <mergeCell ref="B4:B8"/>
    <mergeCell ref="C4:C8"/>
    <mergeCell ref="D4:D8"/>
    <mergeCell ref="E4:E8"/>
    <mergeCell ref="F4:F8"/>
    <mergeCell ref="G4:G8"/>
    <mergeCell ref="H4:H8"/>
    <mergeCell ref="I4:I8"/>
    <mergeCell ref="V4:V8"/>
    <mergeCell ref="AX9:AX11"/>
    <mergeCell ref="P9:P11"/>
    <mergeCell ref="Q9:Q11"/>
    <mergeCell ref="R9:R11"/>
    <mergeCell ref="U9:U11"/>
    <mergeCell ref="AY9:AY10"/>
    <mergeCell ref="Y9:Y11"/>
    <mergeCell ref="Z9:Z11"/>
    <mergeCell ref="AA9:AA11"/>
    <mergeCell ref="AB9:AB11"/>
    <mergeCell ref="V9:V11"/>
    <mergeCell ref="W9:W11"/>
    <mergeCell ref="X9:X11"/>
    <mergeCell ref="AW9:AW11"/>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J9:J11"/>
    <mergeCell ref="K9:K11"/>
    <mergeCell ref="L9:L11"/>
    <mergeCell ref="A14:A18"/>
    <mergeCell ref="B14:B18"/>
    <mergeCell ref="C14:C18"/>
    <mergeCell ref="D14:D18"/>
    <mergeCell ref="E14:E18"/>
    <mergeCell ref="F14:F18"/>
    <mergeCell ref="A12:A13"/>
    <mergeCell ref="B12:B13"/>
    <mergeCell ref="C12:C13"/>
    <mergeCell ref="D12:D13"/>
    <mergeCell ref="E12:E13"/>
    <mergeCell ref="F12:F13"/>
    <mergeCell ref="G12:G13"/>
    <mergeCell ref="H12:H13"/>
    <mergeCell ref="I12:I13"/>
    <mergeCell ref="M12:M13"/>
    <mergeCell ref="X12:X13"/>
    <mergeCell ref="Y12:Y13"/>
    <mergeCell ref="Z12:Z13"/>
    <mergeCell ref="S12:S13"/>
    <mergeCell ref="T12:T13"/>
    <mergeCell ref="V12:V13"/>
    <mergeCell ref="W12:W13"/>
    <mergeCell ref="J12:J13"/>
    <mergeCell ref="K12:K13"/>
    <mergeCell ref="L12:L13"/>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AX14:AX18"/>
    <mergeCell ref="V14:V18"/>
    <mergeCell ref="W14:W18"/>
    <mergeCell ref="X14:X18"/>
    <mergeCell ref="Y14:Y18"/>
    <mergeCell ref="Z14:Z18"/>
    <mergeCell ref="AA14:AA18"/>
    <mergeCell ref="G14:G18"/>
    <mergeCell ref="H14:H18"/>
    <mergeCell ref="I14:I18"/>
    <mergeCell ref="M14:M18"/>
    <mergeCell ref="S14:S18"/>
    <mergeCell ref="T14:T18"/>
    <mergeCell ref="J14:J18"/>
    <mergeCell ref="K14:K18"/>
    <mergeCell ref="L14:L18"/>
  </mergeCells>
  <conditionalFormatting sqref="AC4:AC8">
    <cfRule type="containsText" dxfId="541" priority="1039" operator="containsText" text="MEDIA">
      <formula>NOT(ISERROR(SEARCH("MEDIA",AC4)))</formula>
    </cfRule>
    <cfRule type="containsText" dxfId="540" priority="1038" operator="containsText" text="BAJA">
      <formula>NOT(ISERROR(SEARCH("BAJA",AC4)))</formula>
    </cfRule>
    <cfRule type="containsText" dxfId="539" priority="1040" operator="containsText" text="ALTA">
      <formula>NOT(ISERROR(SEARCH("ALTA",AC4)))</formula>
    </cfRule>
  </conditionalFormatting>
  <conditionalFormatting sqref="AC12:AD20">
    <cfRule type="containsText" dxfId="538" priority="2" operator="containsText" text="MEDIA">
      <formula>NOT(ISERROR(SEARCH("MEDIA",AC12)))</formula>
    </cfRule>
    <cfRule type="containsText" dxfId="537" priority="3" operator="containsText" text="ALTA">
      <formula>NOT(ISERROR(SEARCH("ALTA",AC12)))</formula>
    </cfRule>
    <cfRule type="containsText" dxfId="536" priority="1" operator="containsText" text="BAJA">
      <formula>NOT(ISERROR(SEARCH("BAJA",AC12)))</formula>
    </cfRule>
  </conditionalFormatting>
  <conditionalFormatting sqref="AD9">
    <cfRule type="containsText" dxfId="535" priority="853" operator="containsText" text="BAJA">
      <formula>NOT(ISERROR(SEARCH("BAJA",AD9)))</formula>
    </cfRule>
    <cfRule type="containsText" dxfId="534" priority="855" operator="containsText" text="ALTA">
      <formula>NOT(ISERROR(SEARCH("ALTA",AD9)))</formula>
    </cfRule>
    <cfRule type="containsText" dxfId="533" priority="854" operator="containsText" text="MEDIA">
      <formula>NOT(ISERROR(SEARCH("MEDIA",AD9)))</formula>
    </cfRule>
  </conditionalFormatting>
  <conditionalFormatting sqref="AJ4:AK20">
    <cfRule type="containsText" dxfId="532" priority="22" operator="containsText" text="BAJA">
      <formula>NOT(ISERROR(SEARCH("BAJA",AJ4)))</formula>
    </cfRule>
    <cfRule type="containsText" dxfId="531" priority="23" operator="containsText" text="MEDIA">
      <formula>NOT(ISERROR(SEARCH("MEDIA",AJ4)))</formula>
    </cfRule>
    <cfRule type="containsText" dxfId="530" priority="24" operator="containsText" text="ALTA">
      <formula>NOT(ISERROR(SEARCH("ALTA",AJ4)))</formula>
    </cfRule>
  </conditionalFormatting>
  <conditionalFormatting sqref="AJ9:AS11">
    <cfRule type="containsText" dxfId="529" priority="834" operator="containsText" text="ALTA">
      <formula>NOT(ISERROR(SEARCH("ALTA",AJ9)))</formula>
    </cfRule>
  </conditionalFormatting>
  <conditionalFormatting sqref="AL9">
    <cfRule type="containsText" dxfId="528" priority="852" operator="containsText" text="ALTA">
      <formula>NOT(ISERROR(SEARCH("ALTA",AL9)))</formula>
    </cfRule>
    <cfRule type="containsText" dxfId="527" priority="851" operator="containsText" text="MEDIA">
      <formula>NOT(ISERROR(SEARCH("MEDIA",AL9)))</formula>
    </cfRule>
    <cfRule type="containsText" dxfId="526" priority="850" operator="containsText" text="BAJA">
      <formula>NOT(ISERROR(SEARCH("BAJA",AL9)))</formula>
    </cfRule>
  </conditionalFormatting>
  <conditionalFormatting sqref="AL12">
    <cfRule type="containsText" dxfId="525" priority="618" operator="containsText" text="MEDIA">
      <formula>NOT(ISERROR(SEARCH("MEDIA",AL12)))</formula>
    </cfRule>
    <cfRule type="containsText" dxfId="524" priority="619" operator="containsText" text="ALTA">
      <formula>NOT(ISERROR(SEARCH("ALTA",AL12)))</formula>
    </cfRule>
    <cfRule type="containsText" dxfId="523" priority="617" operator="containsText" text="BAJA">
      <formula>NOT(ISERROR(SEARCH("BAJA",AL12)))</formula>
    </cfRule>
  </conditionalFormatting>
  <conditionalFormatting sqref="AL14">
    <cfRule type="containsText" dxfId="522" priority="373" operator="containsText" text="MEDIA">
      <formula>NOT(ISERROR(SEARCH("MEDIA",AL14)))</formula>
    </cfRule>
    <cfRule type="containsText" dxfId="521" priority="372" operator="containsText" text="BAJA">
      <formula>NOT(ISERROR(SEARCH("BAJA",AL14)))</formula>
    </cfRule>
    <cfRule type="containsText" dxfId="520" priority="374" operator="containsText" text="ALTA">
      <formula>NOT(ISERROR(SEARCH("ALTA",AL14)))</formula>
    </cfRule>
  </conditionalFormatting>
  <conditionalFormatting sqref="AN9:AN10">
    <cfRule type="containsText" dxfId="519" priority="846" operator="containsText" text="ALTA">
      <formula>NOT(ISERROR(SEARCH("ALTA",AN9)))</formula>
    </cfRule>
    <cfRule type="containsText" dxfId="518" priority="845" operator="containsText" text="MEDIA">
      <formula>NOT(ISERROR(SEARCH("MEDIA",AN9)))</formula>
    </cfRule>
    <cfRule type="containsText" dxfId="517" priority="844" operator="containsText" text="BAJA">
      <formula>NOT(ISERROR(SEARCH("BAJA",AN9)))</formula>
    </cfRule>
  </conditionalFormatting>
  <conditionalFormatting sqref="AN14">
    <cfRule type="containsText" dxfId="516" priority="369" operator="containsText" text="BAJA">
      <formula>NOT(ISERROR(SEARCH("BAJA",AN14)))</formula>
    </cfRule>
    <cfRule type="containsText" dxfId="515" priority="370" operator="containsText" text="MEDIA">
      <formula>NOT(ISERROR(SEARCH("MEDIA",AN14)))</formula>
    </cfRule>
    <cfRule type="containsText" dxfId="514" priority="371" operator="containsText" text="ALTA">
      <formula>NOT(ISERROR(SEARCH("ALTA",AN14)))</formula>
    </cfRule>
  </conditionalFormatting>
  <conditionalFormatting sqref="AN12:AS13">
    <cfRule type="containsText" dxfId="513" priority="598" operator="containsText" text="ALTA">
      <formula>NOT(ISERROR(SEARCH("ALTA",AN12)))</formula>
    </cfRule>
    <cfRule type="containsText" dxfId="512" priority="597" operator="containsText" text="MEDIA">
      <formula>NOT(ISERROR(SEARCH("MEDIA",AN12)))</formula>
    </cfRule>
    <cfRule type="containsText" dxfId="511" priority="596" operator="containsText" text="BAJA">
      <formula>NOT(ISERROR(SEARCH("BAJA",AN12)))</formula>
    </cfRule>
  </conditionalFormatting>
  <conditionalFormatting sqref="AN20:AS20">
    <cfRule type="containsText" dxfId="510" priority="13" operator="containsText" text="BAJA">
      <formula>NOT(ISERROR(SEARCH("BAJA",AN20)))</formula>
    </cfRule>
    <cfRule type="containsText" dxfId="509" priority="14" operator="containsText" text="MEDIA">
      <formula>NOT(ISERROR(SEARCH("MEDIA",AN20)))</formula>
    </cfRule>
    <cfRule type="containsText" dxfId="508" priority="15" operator="containsText" text="ALTA">
      <formula>NOT(ISERROR(SEARCH("ALTA",AN20)))</formula>
    </cfRule>
  </conditionalFormatting>
  <conditionalFormatting sqref="AP9:AP10">
    <cfRule type="containsText" dxfId="507" priority="825" operator="containsText" text="ALTA">
      <formula>NOT(ISERROR(SEARCH("ALTA",AP9)))</formula>
    </cfRule>
    <cfRule type="containsText" dxfId="506" priority="824" operator="containsText" text="MEDIA">
      <formula>NOT(ISERROR(SEARCH("MEDIA",AP9)))</formula>
    </cfRule>
    <cfRule type="containsText" dxfId="505" priority="823" operator="containsText" text="BAJA">
      <formula>NOT(ISERROR(SEARCH("BAJA",AP9)))</formula>
    </cfRule>
  </conditionalFormatting>
  <conditionalFormatting sqref="AP14:AP15">
    <cfRule type="containsText" dxfId="504" priority="346" operator="containsText" text="MEDIA">
      <formula>NOT(ISERROR(SEARCH("MEDIA",AP14)))</formula>
    </cfRule>
    <cfRule type="containsText" dxfId="503" priority="347" operator="containsText" text="ALTA">
      <formula>NOT(ISERROR(SEARCH("ALTA",AP14)))</formula>
    </cfRule>
    <cfRule type="containsText" dxfId="502" priority="345" operator="containsText" text="BAJA">
      <formula>NOT(ISERROR(SEARCH("BAJA",AP14)))</formula>
    </cfRule>
  </conditionalFormatting>
  <conditionalFormatting sqref="AP20:AQ20">
    <cfRule type="containsText" dxfId="501" priority="7" operator="containsText" text="BAJA">
      <formula>NOT(ISERROR(SEARCH("BAJA",AP20)))</formula>
    </cfRule>
    <cfRule type="containsText" dxfId="500" priority="8" operator="containsText" text="MEDIA">
      <formula>NOT(ISERROR(SEARCH("MEDIA",AP20)))</formula>
    </cfRule>
    <cfRule type="containsText" dxfId="499" priority="9" operator="containsText" text="ALTA">
      <formula>NOT(ISERROR(SEARCH("ALTA",AP20)))</formula>
    </cfRule>
  </conditionalFormatting>
  <conditionalFormatting sqref="AQ9">
    <cfRule type="containsText" dxfId="498" priority="820" operator="containsText" text="BAJA">
      <formula>NOT(ISERROR(SEARCH("BAJA",AQ9)))</formula>
    </cfRule>
    <cfRule type="containsText" dxfId="497" priority="821" operator="containsText" text="MEDIA">
      <formula>NOT(ISERROR(SEARCH("MEDIA",AQ9)))</formula>
    </cfRule>
    <cfRule type="containsText" dxfId="496" priority="822" operator="containsText" text="ALTA">
      <formula>NOT(ISERROR(SEARCH("ALTA",AQ9)))</formula>
    </cfRule>
  </conditionalFormatting>
  <conditionalFormatting sqref="AQ12:AQ13">
    <cfRule type="containsText" dxfId="495" priority="592" operator="containsText" text="ALTA">
      <formula>NOT(ISERROR(SEARCH("ALTA",AQ12)))</formula>
    </cfRule>
    <cfRule type="containsText" dxfId="494" priority="590" operator="containsText" text="BAJA">
      <formula>NOT(ISERROR(SEARCH("BAJA",AQ12)))</formula>
    </cfRule>
    <cfRule type="containsText" dxfId="493" priority="591" operator="containsText" text="MEDIA">
      <formula>NOT(ISERROR(SEARCH("MEDIA",AQ12)))</formula>
    </cfRule>
  </conditionalFormatting>
  <conditionalFormatting sqref="AR9">
    <cfRule type="containsText" dxfId="492" priority="1027" operator="containsText" text="MEDIA">
      <formula>NOT(ISERROR(SEARCH("MEDIA",AR9)))</formula>
    </cfRule>
    <cfRule type="containsText" dxfId="491" priority="1026" operator="containsText" text="BAJA">
      <formula>NOT(ISERROR(SEARCH("BAJA",AR9)))</formula>
    </cfRule>
    <cfRule type="containsText" dxfId="490" priority="1028" operator="containsText" text="ALTA">
      <formula>NOT(ISERROR(SEARCH("ALTA",AR9)))</formula>
    </cfRule>
  </conditionalFormatting>
  <conditionalFormatting sqref="AR4:AS4">
    <cfRule type="containsText" dxfId="489" priority="1037" operator="containsText" text="ALTA">
      <formula>NOT(ISERROR(SEARCH("ALTA",AR4)))</formula>
    </cfRule>
    <cfRule type="containsText" dxfId="488" priority="1036" operator="containsText" text="MEDIA">
      <formula>NOT(ISERROR(SEARCH("MEDIA",AR4)))</formula>
    </cfRule>
    <cfRule type="containsText" dxfId="487" priority="1035" operator="containsText" text="BAJA">
      <formula>NOT(ISERROR(SEARCH("BAJA",AR4)))</formula>
    </cfRule>
  </conditionalFormatting>
  <conditionalFormatting sqref="AR12:AS12">
    <cfRule type="containsText" dxfId="486" priority="608" operator="containsText" text="BAJA">
      <formula>NOT(ISERROR(SEARCH("BAJA",AR12)))</formula>
    </cfRule>
    <cfRule type="containsText" dxfId="485" priority="609" operator="containsText" text="MEDIA">
      <formula>NOT(ISERROR(SEARCH("MEDIA",AR12)))</formula>
    </cfRule>
    <cfRule type="containsText" dxfId="484" priority="610" operator="containsText" text="ALTA">
      <formula>NOT(ISERROR(SEARCH("ALTA",AR12)))</formula>
    </cfRule>
  </conditionalFormatting>
  <conditionalFormatting sqref="AR14:AS14">
    <cfRule type="containsText" dxfId="483" priority="359" operator="containsText" text="ALTA">
      <formula>NOT(ISERROR(SEARCH("ALTA",AR14)))</formula>
    </cfRule>
    <cfRule type="containsText" dxfId="482" priority="358" operator="containsText" text="MEDIA">
      <formula>NOT(ISERROR(SEARCH("MEDIA",AR14)))</formula>
    </cfRule>
    <cfRule type="containsText" dxfId="481" priority="357" operator="containsText" text="BAJA">
      <formula>NOT(ISERROR(SEARCH("BAJA",AR14)))</formula>
    </cfRule>
  </conditionalFormatting>
  <conditionalFormatting sqref="AS5">
    <cfRule type="containsText" dxfId="480" priority="267" operator="containsText" text="BAJA">
      <formula>NOT(ISERROR(SEARCH("BAJA",AS5)))</formula>
    </cfRule>
    <cfRule type="containsText" dxfId="479" priority="268" operator="containsText" text="MEDIA">
      <formula>NOT(ISERROR(SEARCH("MEDIA",AS5)))</formula>
    </cfRule>
    <cfRule type="containsText" dxfId="478" priority="269" operator="containsText" text="ALTA">
      <formula>NOT(ISERROR(SEARCH("ALTA",AS5)))</formula>
    </cfRule>
  </conditionalFormatting>
  <conditionalFormatting sqref="AS6:AS10">
    <cfRule type="containsText" dxfId="477" priority="843" operator="containsText" text="ALTA">
      <formula>NOT(ISERROR(SEARCH("ALTA",AS6)))</formula>
    </cfRule>
  </conditionalFormatting>
  <conditionalFormatting sqref="AS6:AS11">
    <cfRule type="containsText" dxfId="476" priority="833" operator="containsText" text="MEDIA">
      <formula>NOT(ISERROR(SEARCH("MEDIA",AS6)))</formula>
    </cfRule>
    <cfRule type="containsText" dxfId="475" priority="832" operator="containsText" text="BAJA">
      <formula>NOT(ISERROR(SEARCH("BAJA",AS6)))</formula>
    </cfRule>
  </conditionalFormatting>
  <conditionalFormatting sqref="AS9:AS10">
    <cfRule type="containsText" dxfId="474" priority="841" operator="containsText" text="BAJA">
      <formula>NOT(ISERROR(SEARCH("BAJA",AS9)))</formula>
    </cfRule>
    <cfRule type="containsText" dxfId="473" priority="842" operator="containsText" text="MEDIA">
      <formula>NOT(ISERROR(SEARCH("MEDIA",AS9)))</formula>
    </cfRule>
  </conditionalFormatting>
  <conditionalFormatting sqref="AS10">
    <cfRule type="containsText" dxfId="472" priority="831" operator="containsText" text="ALTA">
      <formula>NOT(ISERROR(SEARCH("ALTA",AS10)))</formula>
    </cfRule>
    <cfRule type="containsText" dxfId="471" priority="829" operator="containsText" text="BAJA">
      <formula>NOT(ISERROR(SEARCH("BAJA",AS10)))</formula>
    </cfRule>
    <cfRule type="containsText" dxfId="470" priority="830" operator="containsText" text="MEDIA">
      <formula>NOT(ISERROR(SEARCH("MEDIA",AS10)))</formula>
    </cfRule>
  </conditionalFormatting>
  <conditionalFormatting sqref="AS13">
    <cfRule type="containsText" dxfId="469" priority="607" operator="containsText" text="ALTA">
      <formula>NOT(ISERROR(SEARCH("ALTA",AS13)))</formula>
    </cfRule>
    <cfRule type="containsText" dxfId="468" priority="606" operator="containsText" text="MEDIA">
      <formula>NOT(ISERROR(SEARCH("MEDIA",AS13)))</formula>
    </cfRule>
    <cfRule type="containsText" dxfId="467" priority="605" operator="containsText" text="BAJA">
      <formula>NOT(ISERROR(SEARCH("BAJA",AS13)))</formula>
    </cfRule>
  </conditionalFormatting>
  <conditionalFormatting sqref="AS15:AS20">
    <cfRule type="containsText" dxfId="466" priority="18" operator="containsText" text="ALTA">
      <formula>NOT(ISERROR(SEARCH("ALTA",AS15)))</formula>
    </cfRule>
    <cfRule type="containsText" dxfId="465" priority="17" operator="containsText" text="MEDIA">
      <formula>NOT(ISERROR(SEARCH("MEDIA",AS15)))</formula>
    </cfRule>
    <cfRule type="containsText" dxfId="464" priority="16" operator="containsText" text="BAJA">
      <formula>NOT(ISERROR(SEARCH("BAJA",AS15)))</formula>
    </cfRule>
  </conditionalFormatting>
  <conditionalFormatting sqref="AU4:AV20">
    <cfRule type="containsText" dxfId="463" priority="70" operator="containsText" text="ALTA">
      <formula>NOT(ISERROR(SEARCH("ALTA",AU4)))</formula>
    </cfRule>
    <cfRule type="containsText" dxfId="462" priority="69" operator="containsText" text="MEDIA">
      <formula>NOT(ISERROR(SEARCH("MEDIA",AU4)))</formula>
    </cfRule>
    <cfRule type="containsText" dxfId="461" priority="68" operator="containsText" text="BAJA">
      <formula>NOT(ISERROR(SEARCH("BAJA",AU4)))</formula>
    </cfRule>
  </conditionalFormatting>
  <conditionalFormatting sqref="AV4:AV20">
    <cfRule type="cellIs" dxfId="460" priority="67" operator="between">
      <formula>0%</formula>
      <formula>25%</formula>
    </cfRule>
    <cfRule type="cellIs" dxfId="459" priority="66" operator="between">
      <formula>26%</formula>
      <formula>50%</formula>
    </cfRule>
    <cfRule type="cellIs" dxfId="458" priority="64" operator="greaterThan">
      <formula>75%</formula>
    </cfRule>
    <cfRule type="cellIs" dxfId="457" priority="65" operator="between">
      <formula>51%</formula>
      <formula>75%</formula>
    </cfRule>
  </conditionalFormatting>
  <conditionalFormatting sqref="AZ14">
    <cfRule type="containsText" dxfId="456" priority="342" operator="containsText" text="BAJA">
      <formula>NOT(ISERROR(SEARCH("BAJA",AZ14)))</formula>
    </cfRule>
    <cfRule type="containsText" dxfId="455" priority="343" operator="containsText" text="MEDIA">
      <formula>NOT(ISERROR(SEARCH("MEDIA",AZ14)))</formula>
    </cfRule>
    <cfRule type="containsText" dxfId="454" priority="344" operator="containsText" text="ALTA">
      <formula>NOT(ISERROR(SEARCH("ALTA",AZ14)))</formula>
    </cfRule>
  </conditionalFormatting>
  <conditionalFormatting sqref="BA6">
    <cfRule type="containsText" dxfId="453" priority="63" operator="containsText" text="ALTA">
      <formula>NOT(ISERROR(SEARCH("ALTA",BA6)))</formula>
    </cfRule>
    <cfRule type="containsText" dxfId="452" priority="62" operator="containsText" text="MEDIA">
      <formula>NOT(ISERROR(SEARCH("MEDIA",BA6)))</formula>
    </cfRule>
    <cfRule type="containsText" dxfId="451" priority="61" operator="containsText" text="BAJA">
      <formula>NOT(ISERROR(SEARCH("BAJA",BA6)))</formula>
    </cfRule>
  </conditionalFormatting>
  <conditionalFormatting sqref="BA11">
    <cfRule type="containsText" dxfId="450" priority="59" operator="containsText" text="MEDIA">
      <formula>NOT(ISERROR(SEARCH("MEDIA",BA11)))</formula>
    </cfRule>
    <cfRule type="containsText" dxfId="449" priority="60" operator="containsText" text="ALTA">
      <formula>NOT(ISERROR(SEARCH("ALTA",BA11)))</formula>
    </cfRule>
    <cfRule type="containsText" dxfId="448" priority="58" operator="containsText" text="BAJA">
      <formula>NOT(ISERROR(SEARCH("BAJA",BA11)))</formula>
    </cfRule>
  </conditionalFormatting>
  <dataValidations count="5">
    <dataValidation type="list" allowBlank="1" showInputMessage="1" showErrorMessage="1" sqref="A4 A19 A9 A12 A14 AK4:AK20" xr:uid="{00000000-0002-0000-0E00-000000000000}">
      <formula1>"SI,NO"</formula1>
    </dataValidation>
    <dataValidation type="list" allowBlank="1" showInputMessage="1" showErrorMessage="1" sqref="AJ4:AJ20" xr:uid="{00000000-0002-0000-0E00-000001000000}">
      <formula1>"Confiable,No confiable"</formula1>
    </dataValidation>
    <dataValidation type="list" allowBlank="1" showInputMessage="1" showErrorMessage="1" sqref="AT4:AT20" xr:uid="{00000000-0002-0000-0E00-000002000000}">
      <formula1>"Adecuado,Inadecuado"</formula1>
    </dataValidation>
    <dataValidation type="list" allowBlank="1" showInputMessage="1" showErrorMessage="1" sqref="AR4:AR20" xr:uid="{00000000-0002-0000-0E00-000003000000}">
      <formula1>"Asignado,No Asignado"</formula1>
    </dataValidation>
    <dataValidation type="list" allowBlank="1" showInputMessage="1" showErrorMessage="1" sqref="AG4:AG20" xr:uid="{00000000-0002-0000-0E00-000004000000}">
      <formula1>"Manual,Automático"</formula1>
    </dataValidation>
  </dataValidations>
  <hyperlinks>
    <hyperlink ref="BG12" r:id="rId1" display="https://loteriadbogota.sharepoint.com/:b:/r/sites/SecretaraGeneral/contrataci%C3%B3n/Documentos%20compartidos/01.%20Manual%20de%20Contrataci%C3%B3n/MANUAL%20DE%20CONTRATACI%C3%93N%20-%20DICIEMBRE%202022.pdf?csf=1&amp;web=1&amp;e=B9bsXM.https://loteriadbogota.sharepoint.com/:x:/s/SecretaraGeneral/contrataci%C3%B3n/ERmYbxNp-EpLgCxJQI8ldwcBlsxvhMCT17HGPs0Ath-u1w?e=KvuA46" xr:uid="{6CE826DC-8355-4A4E-A46C-C736FBEF85F7}"/>
    <hyperlink ref="BG13" r:id="rId2" xr:uid="{F5FC143C-EC12-4197-B8EC-8CA0FB3F4B62}"/>
    <hyperlink ref="BG14" r:id="rId3" display="https://loteriadbogota-my.sharepoint.com/:f:/g/personal/claudia_vega_loteriadebogota_com/Eh9P4E05gqRPpDfgg2dIKQgBdjOQgiManilf9oQtm4Yetg?e=wjyhY0" xr:uid="{0318949D-93CE-4E54-B593-4E886E529A57}"/>
    <hyperlink ref="BG15" r:id="rId4" display="https://loteriadbogota-my.sharepoint.com/:f:/g/personal/claudia_vega_loteriadebogota_com/Eh9P4E05gqRPpDfgg2dIKQgBdjOQgiManilf9oQtm4Yetg?e=wjyhY0" xr:uid="{9EE08AFF-253D-4258-8C92-31B85099159E}"/>
    <hyperlink ref="BG19" r:id="rId5" xr:uid="{E1AA04BC-604C-4777-AC96-AC7B8A9B2D0B}"/>
    <hyperlink ref="BG20" r:id="rId6" xr:uid="{BAD3DCD9-3AA8-4B00-8A39-F000DAB359E5}"/>
    <hyperlink ref="BG8" r:id="rId7" display="https://loteriadbogota.sharepoint.com/:b:/r/sites/SecretaraGeneral/contrataci%C3%B3n/Documentos%20compartidos/01.%20Manual%20de%20Contrataci%C3%B3n/MANUAL%20DE%20CONTRATACI%C3%93N%20-%20DICIEMBRE%202023.pdf?csf=1&amp;web=1&amp;e=B9bsXM.https://loteriadbogota.sharepoint.com/:x:/s/SecretaraGeneral/contrataci%C3%B3n/ERmYbxNp-EpLgCxJQI8ldwcBlsxvhMCT17HGPs0Ath-u1w?e=KvuA46" xr:uid="{C3FC1006-BADC-4D72-AEBF-4D654862CDBD}"/>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E00-000005000000}">
          <x14:formula1>
            <xm:f>Listas!$B$2:$B$7</xm:f>
          </x14:formula1>
          <xm:sqref>D4 D9 D12 D14 D19</xm:sqref>
        </x14:dataValidation>
        <x14:dataValidation type="list" allowBlank="1" showInputMessage="1" showErrorMessage="1" xr:uid="{00000000-0002-0000-0E00-000006000000}">
          <x14:formula1>
            <xm:f>Listas!$J$2:$J$6</xm:f>
          </x14:formula1>
          <xm:sqref>AX4 AX9 AX12 AX14 AX19</xm:sqref>
        </x14:dataValidation>
        <x14:dataValidation type="list" allowBlank="1" showInputMessage="1" showErrorMessage="1" xr:uid="{00000000-0002-0000-0E00-000007000000}">
          <x14:formula1>
            <xm:f>Listas!$C$2:$C$8</xm:f>
          </x14:formula1>
          <xm:sqref>E4 E9 E12 E14 E19</xm:sqref>
        </x14:dataValidation>
        <x14:dataValidation type="list" allowBlank="1" showInputMessage="1" showErrorMessage="1" xr:uid="{00000000-0002-0000-0E00-000008000000}">
          <x14:formula1>
            <xm:f>Listas!$G$2:$G$11</xm:f>
          </x14:formula1>
          <xm:sqref>C4:C13 C19:C20</xm:sqref>
        </x14:dataValidation>
        <x14:dataValidation type="list" allowBlank="1" showInputMessage="1" showErrorMessage="1" xr:uid="{00000000-0002-0000-0E00-000009000000}">
          <x14:formula1>
            <xm:f>Listas!$I$2:$I$3</xm:f>
          </x14:formula1>
          <xm:sqref>AO4:AO20</xm:sqref>
        </x14:dataValidation>
        <x14:dataValidation type="list" allowBlank="1" showInputMessage="1" showErrorMessage="1" xr:uid="{00000000-0002-0000-0E00-00000A000000}">
          <x14:formula1>
            <xm:f>Listas!$H$2:$H$3</xm:f>
          </x14:formula1>
          <xm:sqref>AM4:AM20</xm:sqref>
        </x14:dataValidation>
        <x14:dataValidation type="list" allowBlank="1" showInputMessage="1" showErrorMessage="1" xr:uid="{00000000-0002-0000-0E00-00000B000000}">
          <x14:formula1>
            <xm:f>Listas!$F$2:$F$4</xm:f>
          </x14:formula1>
          <xm:sqref>AE4:AE20</xm:sqref>
        </x14:dataValidation>
        <x14:dataValidation type="list" allowBlank="1" showInputMessage="1" showErrorMessage="1" xr:uid="{00000000-0002-0000-0E00-00000C000000}">
          <x14:formula1>
            <xm:f>Listas!$P$2:$P$7</xm:f>
          </x14:formula1>
          <xm:sqref>Q4 Q9 Q12:Q14 Q19:Q20</xm:sqref>
        </x14:dataValidation>
        <x14:dataValidation type="list" allowBlank="1" showInputMessage="1" showErrorMessage="1" xr:uid="{00000000-0002-0000-0E00-00000D000000}">
          <x14:formula1>
            <xm:f>Listas!$O$2:$O$7</xm:f>
          </x14:formula1>
          <xm:sqref>O4 O9 O12:O14 O19:O20</xm:sqref>
        </x14:dataValidation>
        <x14:dataValidation type="list" allowBlank="1" showInputMessage="1" showErrorMessage="1" xr:uid="{00000000-0002-0000-0E00-00000E000000}">
          <x14:formula1>
            <xm:f>Listas!$N$2:$N$7</xm:f>
          </x14:formula1>
          <xm:sqref>M4 M9 M12:M14 M19:M20</xm:sqref>
        </x14:dataValidation>
        <x14:dataValidation type="list" allowBlank="1" showInputMessage="1" showErrorMessage="1" xr:uid="{00000000-0002-0000-0E00-00000F000000}">
          <x14:formula1>
            <xm:f>Listas!$Q$2:$Q$8</xm:f>
          </x14:formula1>
          <xm:sqref>J4 J12:J14 J9 J19:J20</xm:sqref>
        </x14:dataValidation>
        <x14:dataValidation type="list" allowBlank="1" showInputMessage="1" showErrorMessage="1" xr:uid="{00000000-0002-0000-0E00-000010000000}">
          <x14:formula1>
            <xm:f>Listas!$K$2:$K$7</xm:f>
          </x14:formula1>
          <xm:sqref>S4:S8</xm:sqref>
        </x14:dataValidation>
        <x14:dataValidation type="list" allowBlank="1" showInputMessage="1" showErrorMessage="1" xr:uid="{00000000-0002-0000-0E00-000011000000}">
          <x14:formula1>
            <xm:f>Listas!$L$2:$L$5</xm:f>
          </x14:formula1>
          <xm:sqref>T4:T20</xm:sqref>
        </x14:dataValidation>
        <x14:dataValidation type="list" allowBlank="1" showInputMessage="1" showErrorMessage="1" xr:uid="{00000000-0002-0000-0E00-000012000000}">
          <x14:formula1>
            <xm:f>Listas!$K$2:$K$6</xm:f>
          </x14:formula1>
          <xm:sqref>S9:S20</xm:sqref>
        </x14:dataValidation>
        <x14:dataValidation type="list" allowBlank="1" showInputMessage="1" showErrorMessage="1" xr:uid="{00000000-0002-0000-0E00-000013000000}">
          <x14:formula1>
            <xm:f>Listas!$G$2:$G$12</xm:f>
          </x14:formula1>
          <xm:sqref>C14:C18</xm:sqref>
        </x14:dataValidation>
        <x14:dataValidation type="list" allowBlank="1" showInputMessage="1" showErrorMessage="1" xr:uid="{00000000-0002-0000-0E00-000014000000}">
          <x14:formula1>
            <xm:f>Listas!$M$2:$M$15</xm:f>
          </x14:formula1>
          <xm:sqref>B4 B19 B14 B12 B9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dimension ref="A1:BU295"/>
  <sheetViews>
    <sheetView zoomScale="90" zoomScaleNormal="90" workbookViewId="0">
      <pane ySplit="3" topLeftCell="A4" activePane="bottomLeft" state="frozen"/>
      <selection activeCell="G4" sqref="G4:G13"/>
      <selection pane="bottomLeft" activeCell="F9" sqref="F9:F11"/>
    </sheetView>
  </sheetViews>
  <sheetFormatPr baseColWidth="10" defaultColWidth="11.44140625" defaultRowHeight="14.4" x14ac:dyDescent="0.3"/>
  <cols>
    <col min="1" max="1" width="14.21875" style="1" customWidth="1"/>
    <col min="2" max="2" width="16.5546875" style="6" customWidth="1"/>
    <col min="3" max="3" width="17.21875" style="6" customWidth="1"/>
    <col min="4" max="4" width="9.77734375" style="6" customWidth="1"/>
    <col min="5" max="5" width="19.5546875" style="6" customWidth="1"/>
    <col min="6" max="6" width="44.21875" style="2" customWidth="1"/>
    <col min="7" max="7" width="9.77734375" style="2" customWidth="1"/>
    <col min="8" max="8" width="32.5546875" style="2" customWidth="1"/>
    <col min="9" max="9" width="32.44140625" style="2" customWidth="1"/>
    <col min="10" max="10" width="17.21875" style="2" customWidth="1"/>
    <col min="11" max="11" width="14.5546875" style="2" customWidth="1"/>
    <col min="12" max="12" width="18.77734375" style="2" customWidth="1"/>
    <col min="13" max="13" width="15.21875" style="2" customWidth="1"/>
    <col min="14" max="14" width="3.44140625" style="2" hidden="1" customWidth="1"/>
    <col min="15" max="15" width="19.77734375" style="2" customWidth="1"/>
    <col min="16" max="16" width="3.44140625" style="2" hidden="1" customWidth="1"/>
    <col min="17" max="17" width="21.21875" style="2" customWidth="1"/>
    <col min="18" max="18" width="3" style="2" hidden="1" customWidth="1"/>
    <col min="19" max="20" width="21.77734375" style="2" customWidth="1"/>
    <col min="21" max="21" width="10.21875" style="2" hidden="1" customWidth="1"/>
    <col min="22" max="22" width="15" style="2" customWidth="1"/>
    <col min="23" max="23" width="5.77734375" style="21" hidden="1" customWidth="1"/>
    <col min="24" max="24" width="13.77734375" style="2" customWidth="1"/>
    <col min="25" max="25" width="5.77734375" style="21" hidden="1" customWidth="1"/>
    <col min="26" max="26" width="16.77734375" style="2" bestFit="1" customWidth="1"/>
    <col min="27" max="27" width="5.44140625" style="2" hidden="1" customWidth="1"/>
    <col min="28" max="28" width="34.21875" style="2" customWidth="1"/>
    <col min="29" max="29" width="28" style="2" customWidth="1"/>
    <col min="30" max="30" width="72.21875" style="2" customWidth="1"/>
    <col min="31" max="31" width="10" style="2" bestFit="1" customWidth="1"/>
    <col min="32" max="32" width="8.44140625" style="21" customWidth="1"/>
    <col min="33" max="33" width="20.21875" style="21" customWidth="1"/>
    <col min="34" max="34" width="9" style="21" customWidth="1"/>
    <col min="35" max="35" width="14.21875" style="21" customWidth="1"/>
    <col min="36" max="36" width="16.44140625" style="2" customWidth="1"/>
    <col min="37" max="37" width="6.77734375" style="2" customWidth="1"/>
    <col min="38" max="38" width="63.77734375" style="2" customWidth="1"/>
    <col min="39" max="39" width="14.77734375" style="6" customWidth="1"/>
    <col min="40" max="40" width="24.77734375" style="2" customWidth="1"/>
    <col min="41" max="41" width="8.77734375" style="2" customWidth="1"/>
    <col min="42" max="42" width="13.5546875" style="2" customWidth="1"/>
    <col min="43" max="43" width="14.77734375" style="2" customWidth="1"/>
    <col min="44" max="44" width="9.21875" style="2" customWidth="1"/>
    <col min="45" max="45" width="33.77734375" style="2" customWidth="1"/>
    <col min="46" max="46" width="13.77734375" style="2" customWidth="1"/>
    <col min="47" max="47" width="13.77734375" style="2" hidden="1" customWidth="1"/>
    <col min="48" max="48" width="13.77734375" style="24" customWidth="1"/>
    <col min="49" max="49" width="13.77734375" style="2" customWidth="1"/>
    <col min="50" max="50" width="15.21875" style="2" customWidth="1"/>
    <col min="51" max="51" width="2.21875" style="5" customWidth="1"/>
    <col min="52" max="52" width="49.21875" style="5" customWidth="1"/>
    <col min="53" max="53" width="17" style="4" customWidth="1"/>
    <col min="54" max="55" width="11.5546875" style="3" customWidth="1"/>
    <col min="56" max="56" width="21.77734375" style="2" customWidth="1"/>
    <col min="57" max="57" width="14.77734375" style="1" customWidth="1"/>
    <col min="58" max="58" width="43.77734375" style="1" customWidth="1"/>
    <col min="59" max="59" width="14.77734375" style="1" customWidth="1"/>
    <col min="60" max="60" width="36.77734375" style="1" customWidth="1"/>
    <col min="61" max="61" width="24.44140625" style="1" customWidth="1"/>
    <col min="62" max="62" width="14.77734375" style="1" customWidth="1"/>
    <col min="63" max="63" width="33.5546875" style="1" customWidth="1"/>
    <col min="64" max="64" width="28.44140625" style="1" customWidth="1"/>
    <col min="65" max="65" width="11.44140625" style="1"/>
    <col min="66" max="66" width="27.5546875" style="1" customWidth="1"/>
    <col min="67" max="67" width="25.5546875" style="1" customWidth="1"/>
    <col min="68" max="68" width="11.44140625" style="1"/>
    <col min="69" max="69" width="24.21875" style="1" customWidth="1"/>
    <col min="70" max="70" width="27" style="1" customWidth="1"/>
    <col min="71" max="71" width="11.44140625" style="1"/>
    <col min="72" max="72" width="28.77734375" style="1" customWidth="1"/>
    <col min="73" max="73" width="24.21875" style="1" customWidth="1"/>
    <col min="74" max="251" width="11.44140625" style="1"/>
    <col min="252" max="252" width="21.77734375" style="1" customWidth="1"/>
    <col min="253" max="253" width="13.77734375" style="1" customWidth="1"/>
    <col min="254" max="254" width="38.77734375" style="1" customWidth="1"/>
    <col min="255" max="255" width="3" style="1" bestFit="1" customWidth="1"/>
    <col min="256" max="256" width="32.21875" style="1" customWidth="1"/>
    <col min="257" max="257" width="46.21875" style="1" customWidth="1"/>
    <col min="258" max="258" width="19" style="1" customWidth="1"/>
    <col min="259" max="259" width="0" style="1" hidden="1" customWidth="1"/>
    <col min="260" max="260" width="17.77734375" style="1" customWidth="1"/>
    <col min="261" max="261" width="0" style="1" hidden="1" customWidth="1"/>
    <col min="262" max="262" width="22.21875" style="1" customWidth="1"/>
    <col min="263" max="263" width="5.21875" style="1" customWidth="1"/>
    <col min="264" max="264" width="36.21875" style="1" customWidth="1"/>
    <col min="265" max="265" width="5.77734375" style="1" customWidth="1"/>
    <col min="266" max="266" width="0" style="1" hidden="1" customWidth="1"/>
    <col min="267" max="267" width="20.77734375" style="1" customWidth="1"/>
    <col min="268" max="268" width="4.77734375" style="1" customWidth="1"/>
    <col min="269" max="269" width="0" style="1" hidden="1" customWidth="1"/>
    <col min="270" max="270" width="24.77734375" style="1" customWidth="1"/>
    <col min="271" max="271" width="12.21875" style="1" customWidth="1"/>
    <col min="272" max="272" width="0" style="1" hidden="1" customWidth="1"/>
    <col min="273" max="273" width="3.44140625" style="1" customWidth="1"/>
    <col min="274" max="274" width="0" style="1" hidden="1" customWidth="1"/>
    <col min="275" max="275" width="17.77734375" style="1" customWidth="1"/>
    <col min="276" max="276" width="3.44140625" style="1" customWidth="1"/>
    <col min="277" max="277" width="0" style="1" hidden="1" customWidth="1"/>
    <col min="278" max="278" width="23.77734375" style="1" customWidth="1"/>
    <col min="279" max="279" width="10" style="1" customWidth="1"/>
    <col min="280" max="280" width="0" style="1" hidden="1" customWidth="1"/>
    <col min="281" max="282" width="14.77734375" style="1" customWidth="1"/>
    <col min="283" max="283" width="12.77734375" style="1" customWidth="1"/>
    <col min="284" max="284" width="3.21875" style="1" customWidth="1"/>
    <col min="285" max="285" width="30.21875" style="1" customWidth="1"/>
    <col min="286" max="286" width="5" style="1" customWidth="1"/>
    <col min="287" max="287" width="0" style="1" hidden="1" customWidth="1"/>
    <col min="288" max="288" width="14.21875" style="1" customWidth="1"/>
    <col min="289" max="289" width="5.77734375" style="1" customWidth="1"/>
    <col min="290" max="290" width="0" style="1" hidden="1" customWidth="1"/>
    <col min="291" max="291" width="17.21875" style="1" customWidth="1"/>
    <col min="292" max="292" width="12.77734375" style="1" customWidth="1"/>
    <col min="293" max="293" width="0" style="1" hidden="1" customWidth="1"/>
    <col min="294" max="294" width="5.21875" style="1" customWidth="1"/>
    <col min="295" max="295" width="0" style="1" hidden="1" customWidth="1"/>
    <col min="296" max="296" width="17" style="1" customWidth="1"/>
    <col min="297" max="297" width="6.21875" style="1" customWidth="1"/>
    <col min="298" max="298" width="0" style="1" hidden="1" customWidth="1"/>
    <col min="299" max="299" width="14.21875" style="1" customWidth="1"/>
    <col min="300" max="300" width="7.5546875" style="1" customWidth="1"/>
    <col min="301" max="301" width="0" style="1" hidden="1" customWidth="1"/>
    <col min="302" max="303" width="14.21875" style="1" customWidth="1"/>
    <col min="304" max="304" width="20.77734375" style="1" customWidth="1"/>
    <col min="305" max="305" width="14.44140625" style="1" customWidth="1"/>
    <col min="306" max="306" width="15" style="1" customWidth="1"/>
    <col min="307" max="307" width="2.77734375" style="1" customWidth="1"/>
    <col min="308" max="308" width="11.77734375" style="1" customWidth="1"/>
    <col min="309" max="309" width="11.5546875" style="1" customWidth="1"/>
    <col min="310" max="310" width="2.21875" style="1" customWidth="1"/>
    <col min="311" max="311" width="41" style="1" customWidth="1"/>
    <col min="312" max="312" width="14.21875" style="1" customWidth="1"/>
    <col min="313" max="314" width="11.5546875" style="1" customWidth="1"/>
    <col min="315" max="315" width="21.77734375" style="1" customWidth="1"/>
    <col min="316" max="507" width="11.44140625" style="1"/>
    <col min="508" max="508" width="21.77734375" style="1" customWidth="1"/>
    <col min="509" max="509" width="13.77734375" style="1" customWidth="1"/>
    <col min="510" max="510" width="38.77734375" style="1" customWidth="1"/>
    <col min="511" max="511" width="3" style="1" bestFit="1" customWidth="1"/>
    <col min="512" max="512" width="32.21875" style="1" customWidth="1"/>
    <col min="513" max="513" width="46.21875" style="1" customWidth="1"/>
    <col min="514" max="514" width="19" style="1" customWidth="1"/>
    <col min="515" max="515" width="0" style="1" hidden="1" customWidth="1"/>
    <col min="516" max="516" width="17.77734375" style="1" customWidth="1"/>
    <col min="517" max="517" width="0" style="1" hidden="1" customWidth="1"/>
    <col min="518" max="518" width="22.21875" style="1" customWidth="1"/>
    <col min="519" max="519" width="5.21875" style="1" customWidth="1"/>
    <col min="520" max="520" width="36.21875" style="1" customWidth="1"/>
    <col min="521" max="521" width="5.77734375" style="1" customWidth="1"/>
    <col min="522" max="522" width="0" style="1" hidden="1" customWidth="1"/>
    <col min="523" max="523" width="20.77734375" style="1" customWidth="1"/>
    <col min="524" max="524" width="4.77734375" style="1" customWidth="1"/>
    <col min="525" max="525" width="0" style="1" hidden="1" customWidth="1"/>
    <col min="526" max="526" width="24.77734375" style="1" customWidth="1"/>
    <col min="527" max="527" width="12.21875" style="1" customWidth="1"/>
    <col min="528" max="528" width="0" style="1" hidden="1" customWidth="1"/>
    <col min="529" max="529" width="3.44140625" style="1" customWidth="1"/>
    <col min="530" max="530" width="0" style="1" hidden="1" customWidth="1"/>
    <col min="531" max="531" width="17.77734375" style="1" customWidth="1"/>
    <col min="532" max="532" width="3.44140625" style="1" customWidth="1"/>
    <col min="533" max="533" width="0" style="1" hidden="1" customWidth="1"/>
    <col min="534" max="534" width="23.77734375" style="1" customWidth="1"/>
    <col min="535" max="535" width="10" style="1" customWidth="1"/>
    <col min="536" max="536" width="0" style="1" hidden="1" customWidth="1"/>
    <col min="537" max="538" width="14.77734375" style="1" customWidth="1"/>
    <col min="539" max="539" width="12.77734375" style="1" customWidth="1"/>
    <col min="540" max="540" width="3.21875" style="1" customWidth="1"/>
    <col min="541" max="541" width="30.21875" style="1" customWidth="1"/>
    <col min="542" max="542" width="5" style="1" customWidth="1"/>
    <col min="543" max="543" width="0" style="1" hidden="1" customWidth="1"/>
    <col min="544" max="544" width="14.21875" style="1" customWidth="1"/>
    <col min="545" max="545" width="5.77734375" style="1" customWidth="1"/>
    <col min="546" max="546" width="0" style="1" hidden="1" customWidth="1"/>
    <col min="547" max="547" width="17.21875" style="1" customWidth="1"/>
    <col min="548" max="548" width="12.77734375" style="1" customWidth="1"/>
    <col min="549" max="549" width="0" style="1" hidden="1" customWidth="1"/>
    <col min="550" max="550" width="5.21875" style="1" customWidth="1"/>
    <col min="551" max="551" width="0" style="1" hidden="1" customWidth="1"/>
    <col min="552" max="552" width="17" style="1" customWidth="1"/>
    <col min="553" max="553" width="6.21875" style="1" customWidth="1"/>
    <col min="554" max="554" width="0" style="1" hidden="1" customWidth="1"/>
    <col min="555" max="555" width="14.21875" style="1" customWidth="1"/>
    <col min="556" max="556" width="7.5546875" style="1" customWidth="1"/>
    <col min="557" max="557" width="0" style="1" hidden="1" customWidth="1"/>
    <col min="558" max="559" width="14.21875" style="1" customWidth="1"/>
    <col min="560" max="560" width="20.77734375" style="1" customWidth="1"/>
    <col min="561" max="561" width="14.44140625" style="1" customWidth="1"/>
    <col min="562" max="562" width="15" style="1" customWidth="1"/>
    <col min="563" max="563" width="2.77734375" style="1" customWidth="1"/>
    <col min="564" max="564" width="11.77734375" style="1" customWidth="1"/>
    <col min="565" max="565" width="11.5546875" style="1" customWidth="1"/>
    <col min="566" max="566" width="2.21875" style="1" customWidth="1"/>
    <col min="567" max="567" width="41" style="1" customWidth="1"/>
    <col min="568" max="568" width="14.21875" style="1" customWidth="1"/>
    <col min="569" max="570" width="11.5546875" style="1" customWidth="1"/>
    <col min="571" max="571" width="21.77734375" style="1" customWidth="1"/>
    <col min="572" max="763" width="11.44140625" style="1"/>
    <col min="764" max="764" width="21.77734375" style="1" customWidth="1"/>
    <col min="765" max="765" width="13.77734375" style="1" customWidth="1"/>
    <col min="766" max="766" width="38.77734375" style="1" customWidth="1"/>
    <col min="767" max="767" width="3" style="1" bestFit="1" customWidth="1"/>
    <col min="768" max="768" width="32.21875" style="1" customWidth="1"/>
    <col min="769" max="769" width="46.21875" style="1" customWidth="1"/>
    <col min="770" max="770" width="19" style="1" customWidth="1"/>
    <col min="771" max="771" width="0" style="1" hidden="1" customWidth="1"/>
    <col min="772" max="772" width="17.77734375" style="1" customWidth="1"/>
    <col min="773" max="773" width="0" style="1" hidden="1" customWidth="1"/>
    <col min="774" max="774" width="22.21875" style="1" customWidth="1"/>
    <col min="775" max="775" width="5.21875" style="1" customWidth="1"/>
    <col min="776" max="776" width="36.21875" style="1" customWidth="1"/>
    <col min="777" max="777" width="5.77734375" style="1" customWidth="1"/>
    <col min="778" max="778" width="0" style="1" hidden="1" customWidth="1"/>
    <col min="779" max="779" width="20.77734375" style="1" customWidth="1"/>
    <col min="780" max="780" width="4.77734375" style="1" customWidth="1"/>
    <col min="781" max="781" width="0" style="1" hidden="1" customWidth="1"/>
    <col min="782" max="782" width="24.77734375" style="1" customWidth="1"/>
    <col min="783" max="783" width="12.21875" style="1" customWidth="1"/>
    <col min="784" max="784" width="0" style="1" hidden="1" customWidth="1"/>
    <col min="785" max="785" width="3.44140625" style="1" customWidth="1"/>
    <col min="786" max="786" width="0" style="1" hidden="1" customWidth="1"/>
    <col min="787" max="787" width="17.77734375" style="1" customWidth="1"/>
    <col min="788" max="788" width="3.44140625" style="1" customWidth="1"/>
    <col min="789" max="789" width="0" style="1" hidden="1" customWidth="1"/>
    <col min="790" max="790" width="23.77734375" style="1" customWidth="1"/>
    <col min="791" max="791" width="10" style="1" customWidth="1"/>
    <col min="792" max="792" width="0" style="1" hidden="1" customWidth="1"/>
    <col min="793" max="794" width="14.77734375" style="1" customWidth="1"/>
    <col min="795" max="795" width="12.77734375" style="1" customWidth="1"/>
    <col min="796" max="796" width="3.21875" style="1" customWidth="1"/>
    <col min="797" max="797" width="30.21875" style="1" customWidth="1"/>
    <col min="798" max="798" width="5" style="1" customWidth="1"/>
    <col min="799" max="799" width="0" style="1" hidden="1" customWidth="1"/>
    <col min="800" max="800" width="14.21875" style="1" customWidth="1"/>
    <col min="801" max="801" width="5.77734375" style="1" customWidth="1"/>
    <col min="802" max="802" width="0" style="1" hidden="1" customWidth="1"/>
    <col min="803" max="803" width="17.21875" style="1" customWidth="1"/>
    <col min="804" max="804" width="12.77734375" style="1" customWidth="1"/>
    <col min="805" max="805" width="0" style="1" hidden="1" customWidth="1"/>
    <col min="806" max="806" width="5.21875" style="1" customWidth="1"/>
    <col min="807" max="807" width="0" style="1" hidden="1" customWidth="1"/>
    <col min="808" max="808" width="17" style="1" customWidth="1"/>
    <col min="809" max="809" width="6.21875" style="1" customWidth="1"/>
    <col min="810" max="810" width="0" style="1" hidden="1" customWidth="1"/>
    <col min="811" max="811" width="14.21875" style="1" customWidth="1"/>
    <col min="812" max="812" width="7.5546875" style="1" customWidth="1"/>
    <col min="813" max="813" width="0" style="1" hidden="1" customWidth="1"/>
    <col min="814" max="815" width="14.21875" style="1" customWidth="1"/>
    <col min="816" max="816" width="20.77734375" style="1" customWidth="1"/>
    <col min="817" max="817" width="14.44140625" style="1" customWidth="1"/>
    <col min="818" max="818" width="15" style="1" customWidth="1"/>
    <col min="819" max="819" width="2.77734375" style="1" customWidth="1"/>
    <col min="820" max="820" width="11.77734375" style="1" customWidth="1"/>
    <col min="821" max="821" width="11.5546875" style="1" customWidth="1"/>
    <col min="822" max="822" width="2.21875" style="1" customWidth="1"/>
    <col min="823" max="823" width="41" style="1" customWidth="1"/>
    <col min="824" max="824" width="14.21875" style="1" customWidth="1"/>
    <col min="825" max="826" width="11.5546875" style="1" customWidth="1"/>
    <col min="827" max="827" width="21.77734375" style="1" customWidth="1"/>
    <col min="828" max="1019" width="11.44140625" style="1"/>
    <col min="1020" max="1020" width="21.77734375" style="1" customWidth="1"/>
    <col min="1021" max="1021" width="13.77734375" style="1" customWidth="1"/>
    <col min="1022" max="1022" width="38.77734375" style="1" customWidth="1"/>
    <col min="1023" max="1023" width="3" style="1" bestFit="1" customWidth="1"/>
    <col min="1024" max="1024" width="32.21875" style="1" customWidth="1"/>
    <col min="1025" max="1025" width="46.21875" style="1" customWidth="1"/>
    <col min="1026" max="1026" width="19" style="1" customWidth="1"/>
    <col min="1027" max="1027" width="0" style="1" hidden="1" customWidth="1"/>
    <col min="1028" max="1028" width="17.77734375" style="1" customWidth="1"/>
    <col min="1029" max="1029" width="0" style="1" hidden="1" customWidth="1"/>
    <col min="1030" max="1030" width="22.21875" style="1" customWidth="1"/>
    <col min="1031" max="1031" width="5.21875" style="1" customWidth="1"/>
    <col min="1032" max="1032" width="36.21875" style="1" customWidth="1"/>
    <col min="1033" max="1033" width="5.77734375" style="1" customWidth="1"/>
    <col min="1034" max="1034" width="0" style="1" hidden="1" customWidth="1"/>
    <col min="1035" max="1035" width="20.77734375" style="1" customWidth="1"/>
    <col min="1036" max="1036" width="4.77734375" style="1" customWidth="1"/>
    <col min="1037" max="1037" width="0" style="1" hidden="1" customWidth="1"/>
    <col min="1038" max="1038" width="24.77734375" style="1" customWidth="1"/>
    <col min="1039" max="1039" width="12.21875" style="1" customWidth="1"/>
    <col min="1040" max="1040" width="0" style="1" hidden="1" customWidth="1"/>
    <col min="1041" max="1041" width="3.44140625" style="1" customWidth="1"/>
    <col min="1042" max="1042" width="0" style="1" hidden="1" customWidth="1"/>
    <col min="1043" max="1043" width="17.77734375" style="1" customWidth="1"/>
    <col min="1044" max="1044" width="3.44140625" style="1" customWidth="1"/>
    <col min="1045" max="1045" width="0" style="1" hidden="1" customWidth="1"/>
    <col min="1046" max="1046" width="23.77734375" style="1" customWidth="1"/>
    <col min="1047" max="1047" width="10" style="1" customWidth="1"/>
    <col min="1048" max="1048" width="0" style="1" hidden="1" customWidth="1"/>
    <col min="1049" max="1050" width="14.77734375" style="1" customWidth="1"/>
    <col min="1051" max="1051" width="12.77734375" style="1" customWidth="1"/>
    <col min="1052" max="1052" width="3.21875" style="1" customWidth="1"/>
    <col min="1053" max="1053" width="30.21875" style="1" customWidth="1"/>
    <col min="1054" max="1054" width="5" style="1" customWidth="1"/>
    <col min="1055" max="1055" width="0" style="1" hidden="1" customWidth="1"/>
    <col min="1056" max="1056" width="14.21875" style="1" customWidth="1"/>
    <col min="1057" max="1057" width="5.77734375" style="1" customWidth="1"/>
    <col min="1058" max="1058" width="0" style="1" hidden="1" customWidth="1"/>
    <col min="1059" max="1059" width="17.21875" style="1" customWidth="1"/>
    <col min="1060" max="1060" width="12.77734375" style="1" customWidth="1"/>
    <col min="1061" max="1061" width="0" style="1" hidden="1" customWidth="1"/>
    <col min="1062" max="1062" width="5.21875" style="1" customWidth="1"/>
    <col min="1063" max="1063" width="0" style="1" hidden="1" customWidth="1"/>
    <col min="1064" max="1064" width="17" style="1" customWidth="1"/>
    <col min="1065" max="1065" width="6.21875" style="1" customWidth="1"/>
    <col min="1066" max="1066" width="0" style="1" hidden="1" customWidth="1"/>
    <col min="1067" max="1067" width="14.21875" style="1" customWidth="1"/>
    <col min="1068" max="1068" width="7.5546875" style="1" customWidth="1"/>
    <col min="1069" max="1069" width="0" style="1" hidden="1" customWidth="1"/>
    <col min="1070" max="1071" width="14.21875" style="1" customWidth="1"/>
    <col min="1072" max="1072" width="20.77734375" style="1" customWidth="1"/>
    <col min="1073" max="1073" width="14.44140625" style="1" customWidth="1"/>
    <col min="1074" max="1074" width="15" style="1" customWidth="1"/>
    <col min="1075" max="1075" width="2.77734375" style="1" customWidth="1"/>
    <col min="1076" max="1076" width="11.77734375" style="1" customWidth="1"/>
    <col min="1077" max="1077" width="11.5546875" style="1" customWidth="1"/>
    <col min="1078" max="1078" width="2.21875" style="1" customWidth="1"/>
    <col min="1079" max="1079" width="41" style="1" customWidth="1"/>
    <col min="1080" max="1080" width="14.21875" style="1" customWidth="1"/>
    <col min="1081" max="1082" width="11.5546875" style="1" customWidth="1"/>
    <col min="1083" max="1083" width="21.77734375" style="1" customWidth="1"/>
    <col min="1084" max="1275" width="11.44140625" style="1"/>
    <col min="1276" max="1276" width="21.77734375" style="1" customWidth="1"/>
    <col min="1277" max="1277" width="13.77734375" style="1" customWidth="1"/>
    <col min="1278" max="1278" width="38.77734375" style="1" customWidth="1"/>
    <col min="1279" max="1279" width="3" style="1" bestFit="1" customWidth="1"/>
    <col min="1280" max="1280" width="32.21875" style="1" customWidth="1"/>
    <col min="1281" max="1281" width="46.21875" style="1" customWidth="1"/>
    <col min="1282" max="1282" width="19" style="1" customWidth="1"/>
    <col min="1283" max="1283" width="0" style="1" hidden="1" customWidth="1"/>
    <col min="1284" max="1284" width="17.77734375" style="1" customWidth="1"/>
    <col min="1285" max="1285" width="0" style="1" hidden="1" customWidth="1"/>
    <col min="1286" max="1286" width="22.21875" style="1" customWidth="1"/>
    <col min="1287" max="1287" width="5.21875" style="1" customWidth="1"/>
    <col min="1288" max="1288" width="36.21875" style="1" customWidth="1"/>
    <col min="1289" max="1289" width="5.77734375" style="1" customWidth="1"/>
    <col min="1290" max="1290" width="0" style="1" hidden="1" customWidth="1"/>
    <col min="1291" max="1291" width="20.77734375" style="1" customWidth="1"/>
    <col min="1292" max="1292" width="4.77734375" style="1" customWidth="1"/>
    <col min="1293" max="1293" width="0" style="1" hidden="1" customWidth="1"/>
    <col min="1294" max="1294" width="24.77734375" style="1" customWidth="1"/>
    <col min="1295" max="1295" width="12.21875" style="1" customWidth="1"/>
    <col min="1296" max="1296" width="0" style="1" hidden="1" customWidth="1"/>
    <col min="1297" max="1297" width="3.44140625" style="1" customWidth="1"/>
    <col min="1298" max="1298" width="0" style="1" hidden="1" customWidth="1"/>
    <col min="1299" max="1299" width="17.77734375" style="1" customWidth="1"/>
    <col min="1300" max="1300" width="3.44140625" style="1" customWidth="1"/>
    <col min="1301" max="1301" width="0" style="1" hidden="1" customWidth="1"/>
    <col min="1302" max="1302" width="23.77734375" style="1" customWidth="1"/>
    <col min="1303" max="1303" width="10" style="1" customWidth="1"/>
    <col min="1304" max="1304" width="0" style="1" hidden="1" customWidth="1"/>
    <col min="1305" max="1306" width="14.77734375" style="1" customWidth="1"/>
    <col min="1307" max="1307" width="12.77734375" style="1" customWidth="1"/>
    <col min="1308" max="1308" width="3.21875" style="1" customWidth="1"/>
    <col min="1309" max="1309" width="30.21875" style="1" customWidth="1"/>
    <col min="1310" max="1310" width="5" style="1" customWidth="1"/>
    <col min="1311" max="1311" width="0" style="1" hidden="1" customWidth="1"/>
    <col min="1312" max="1312" width="14.21875" style="1" customWidth="1"/>
    <col min="1313" max="1313" width="5.77734375" style="1" customWidth="1"/>
    <col min="1314" max="1314" width="0" style="1" hidden="1" customWidth="1"/>
    <col min="1315" max="1315" width="17.21875" style="1" customWidth="1"/>
    <col min="1316" max="1316" width="12.77734375" style="1" customWidth="1"/>
    <col min="1317" max="1317" width="0" style="1" hidden="1" customWidth="1"/>
    <col min="1318" max="1318" width="5.21875" style="1" customWidth="1"/>
    <col min="1319" max="1319" width="0" style="1" hidden="1" customWidth="1"/>
    <col min="1320" max="1320" width="17" style="1" customWidth="1"/>
    <col min="1321" max="1321" width="6.21875" style="1" customWidth="1"/>
    <col min="1322" max="1322" width="0" style="1" hidden="1" customWidth="1"/>
    <col min="1323" max="1323" width="14.21875" style="1" customWidth="1"/>
    <col min="1324" max="1324" width="7.5546875" style="1" customWidth="1"/>
    <col min="1325" max="1325" width="0" style="1" hidden="1" customWidth="1"/>
    <col min="1326" max="1327" width="14.21875" style="1" customWidth="1"/>
    <col min="1328" max="1328" width="20.77734375" style="1" customWidth="1"/>
    <col min="1329" max="1329" width="14.44140625" style="1" customWidth="1"/>
    <col min="1330" max="1330" width="15" style="1" customWidth="1"/>
    <col min="1331" max="1331" width="2.77734375" style="1" customWidth="1"/>
    <col min="1332" max="1332" width="11.77734375" style="1" customWidth="1"/>
    <col min="1333" max="1333" width="11.5546875" style="1" customWidth="1"/>
    <col min="1334" max="1334" width="2.21875" style="1" customWidth="1"/>
    <col min="1335" max="1335" width="41" style="1" customWidth="1"/>
    <col min="1336" max="1336" width="14.21875" style="1" customWidth="1"/>
    <col min="1337" max="1338" width="11.5546875" style="1" customWidth="1"/>
    <col min="1339" max="1339" width="21.77734375" style="1" customWidth="1"/>
    <col min="1340" max="1531" width="11.44140625" style="1"/>
    <col min="1532" max="1532" width="21.77734375" style="1" customWidth="1"/>
    <col min="1533" max="1533" width="13.77734375" style="1" customWidth="1"/>
    <col min="1534" max="1534" width="38.77734375" style="1" customWidth="1"/>
    <col min="1535" max="1535" width="3" style="1" bestFit="1" customWidth="1"/>
    <col min="1536" max="1536" width="32.21875" style="1" customWidth="1"/>
    <col min="1537" max="1537" width="46.21875" style="1" customWidth="1"/>
    <col min="1538" max="1538" width="19" style="1" customWidth="1"/>
    <col min="1539" max="1539" width="0" style="1" hidden="1" customWidth="1"/>
    <col min="1540" max="1540" width="17.77734375" style="1" customWidth="1"/>
    <col min="1541" max="1541" width="0" style="1" hidden="1" customWidth="1"/>
    <col min="1542" max="1542" width="22.21875" style="1" customWidth="1"/>
    <col min="1543" max="1543" width="5.21875" style="1" customWidth="1"/>
    <col min="1544" max="1544" width="36.21875" style="1" customWidth="1"/>
    <col min="1545" max="1545" width="5.77734375" style="1" customWidth="1"/>
    <col min="1546" max="1546" width="0" style="1" hidden="1" customWidth="1"/>
    <col min="1547" max="1547" width="20.77734375" style="1" customWidth="1"/>
    <col min="1548" max="1548" width="4.77734375" style="1" customWidth="1"/>
    <col min="1549" max="1549" width="0" style="1" hidden="1" customWidth="1"/>
    <col min="1550" max="1550" width="24.77734375" style="1" customWidth="1"/>
    <col min="1551" max="1551" width="12.21875" style="1" customWidth="1"/>
    <col min="1552" max="1552" width="0" style="1" hidden="1" customWidth="1"/>
    <col min="1553" max="1553" width="3.44140625" style="1" customWidth="1"/>
    <col min="1554" max="1554" width="0" style="1" hidden="1" customWidth="1"/>
    <col min="1555" max="1555" width="17.77734375" style="1" customWidth="1"/>
    <col min="1556" max="1556" width="3.44140625" style="1" customWidth="1"/>
    <col min="1557" max="1557" width="0" style="1" hidden="1" customWidth="1"/>
    <col min="1558" max="1558" width="23.77734375" style="1" customWidth="1"/>
    <col min="1559" max="1559" width="10" style="1" customWidth="1"/>
    <col min="1560" max="1560" width="0" style="1" hidden="1" customWidth="1"/>
    <col min="1561" max="1562" width="14.77734375" style="1" customWidth="1"/>
    <col min="1563" max="1563" width="12.77734375" style="1" customWidth="1"/>
    <col min="1564" max="1564" width="3.21875" style="1" customWidth="1"/>
    <col min="1565" max="1565" width="30.21875" style="1" customWidth="1"/>
    <col min="1566" max="1566" width="5" style="1" customWidth="1"/>
    <col min="1567" max="1567" width="0" style="1" hidden="1" customWidth="1"/>
    <col min="1568" max="1568" width="14.21875" style="1" customWidth="1"/>
    <col min="1569" max="1569" width="5.77734375" style="1" customWidth="1"/>
    <col min="1570" max="1570" width="0" style="1" hidden="1" customWidth="1"/>
    <col min="1571" max="1571" width="17.21875" style="1" customWidth="1"/>
    <col min="1572" max="1572" width="12.77734375" style="1" customWidth="1"/>
    <col min="1573" max="1573" width="0" style="1" hidden="1" customWidth="1"/>
    <col min="1574" max="1574" width="5.21875" style="1" customWidth="1"/>
    <col min="1575" max="1575" width="0" style="1" hidden="1" customWidth="1"/>
    <col min="1576" max="1576" width="17" style="1" customWidth="1"/>
    <col min="1577" max="1577" width="6.21875" style="1" customWidth="1"/>
    <col min="1578" max="1578" width="0" style="1" hidden="1" customWidth="1"/>
    <col min="1579" max="1579" width="14.21875" style="1" customWidth="1"/>
    <col min="1580" max="1580" width="7.5546875" style="1" customWidth="1"/>
    <col min="1581" max="1581" width="0" style="1" hidden="1" customWidth="1"/>
    <col min="1582" max="1583" width="14.21875" style="1" customWidth="1"/>
    <col min="1584" max="1584" width="20.77734375" style="1" customWidth="1"/>
    <col min="1585" max="1585" width="14.44140625" style="1" customWidth="1"/>
    <col min="1586" max="1586" width="15" style="1" customWidth="1"/>
    <col min="1587" max="1587" width="2.77734375" style="1" customWidth="1"/>
    <col min="1588" max="1588" width="11.77734375" style="1" customWidth="1"/>
    <col min="1589" max="1589" width="11.5546875" style="1" customWidth="1"/>
    <col min="1590" max="1590" width="2.21875" style="1" customWidth="1"/>
    <col min="1591" max="1591" width="41" style="1" customWidth="1"/>
    <col min="1592" max="1592" width="14.21875" style="1" customWidth="1"/>
    <col min="1593" max="1594" width="11.5546875" style="1" customWidth="1"/>
    <col min="1595" max="1595" width="21.77734375" style="1" customWidth="1"/>
    <col min="1596" max="1787" width="11.44140625" style="1"/>
    <col min="1788" max="1788" width="21.77734375" style="1" customWidth="1"/>
    <col min="1789" max="1789" width="13.77734375" style="1" customWidth="1"/>
    <col min="1790" max="1790" width="38.77734375" style="1" customWidth="1"/>
    <col min="1791" max="1791" width="3" style="1" bestFit="1" customWidth="1"/>
    <col min="1792" max="1792" width="32.21875" style="1" customWidth="1"/>
    <col min="1793" max="1793" width="46.21875" style="1" customWidth="1"/>
    <col min="1794" max="1794" width="19" style="1" customWidth="1"/>
    <col min="1795" max="1795" width="0" style="1" hidden="1" customWidth="1"/>
    <col min="1796" max="1796" width="17.77734375" style="1" customWidth="1"/>
    <col min="1797" max="1797" width="0" style="1" hidden="1" customWidth="1"/>
    <col min="1798" max="1798" width="22.21875" style="1" customWidth="1"/>
    <col min="1799" max="1799" width="5.21875" style="1" customWidth="1"/>
    <col min="1800" max="1800" width="36.21875" style="1" customWidth="1"/>
    <col min="1801" max="1801" width="5.77734375" style="1" customWidth="1"/>
    <col min="1802" max="1802" width="0" style="1" hidden="1" customWidth="1"/>
    <col min="1803" max="1803" width="20.77734375" style="1" customWidth="1"/>
    <col min="1804" max="1804" width="4.77734375" style="1" customWidth="1"/>
    <col min="1805" max="1805" width="0" style="1" hidden="1" customWidth="1"/>
    <col min="1806" max="1806" width="24.77734375" style="1" customWidth="1"/>
    <col min="1807" max="1807" width="12.21875" style="1" customWidth="1"/>
    <col min="1808" max="1808" width="0" style="1" hidden="1" customWidth="1"/>
    <col min="1809" max="1809" width="3.44140625" style="1" customWidth="1"/>
    <col min="1810" max="1810" width="0" style="1" hidden="1" customWidth="1"/>
    <col min="1811" max="1811" width="17.77734375" style="1" customWidth="1"/>
    <col min="1812" max="1812" width="3.44140625" style="1" customWidth="1"/>
    <col min="1813" max="1813" width="0" style="1" hidden="1" customWidth="1"/>
    <col min="1814" max="1814" width="23.77734375" style="1" customWidth="1"/>
    <col min="1815" max="1815" width="10" style="1" customWidth="1"/>
    <col min="1816" max="1816" width="0" style="1" hidden="1" customWidth="1"/>
    <col min="1817" max="1818" width="14.77734375" style="1" customWidth="1"/>
    <col min="1819" max="1819" width="12.77734375" style="1" customWidth="1"/>
    <col min="1820" max="1820" width="3.21875" style="1" customWidth="1"/>
    <col min="1821" max="1821" width="30.21875" style="1" customWidth="1"/>
    <col min="1822" max="1822" width="5" style="1" customWidth="1"/>
    <col min="1823" max="1823" width="0" style="1" hidden="1" customWidth="1"/>
    <col min="1824" max="1824" width="14.21875" style="1" customWidth="1"/>
    <col min="1825" max="1825" width="5.77734375" style="1" customWidth="1"/>
    <col min="1826" max="1826" width="0" style="1" hidden="1" customWidth="1"/>
    <col min="1827" max="1827" width="17.21875" style="1" customWidth="1"/>
    <col min="1828" max="1828" width="12.77734375" style="1" customWidth="1"/>
    <col min="1829" max="1829" width="0" style="1" hidden="1" customWidth="1"/>
    <col min="1830" max="1830" width="5.21875" style="1" customWidth="1"/>
    <col min="1831" max="1831" width="0" style="1" hidden="1" customWidth="1"/>
    <col min="1832" max="1832" width="17" style="1" customWidth="1"/>
    <col min="1833" max="1833" width="6.21875" style="1" customWidth="1"/>
    <col min="1834" max="1834" width="0" style="1" hidden="1" customWidth="1"/>
    <col min="1835" max="1835" width="14.21875" style="1" customWidth="1"/>
    <col min="1836" max="1836" width="7.5546875" style="1" customWidth="1"/>
    <col min="1837" max="1837" width="0" style="1" hidden="1" customWidth="1"/>
    <col min="1838" max="1839" width="14.21875" style="1" customWidth="1"/>
    <col min="1840" max="1840" width="20.77734375" style="1" customWidth="1"/>
    <col min="1841" max="1841" width="14.44140625" style="1" customWidth="1"/>
    <col min="1842" max="1842" width="15" style="1" customWidth="1"/>
    <col min="1843" max="1843" width="2.77734375" style="1" customWidth="1"/>
    <col min="1844" max="1844" width="11.77734375" style="1" customWidth="1"/>
    <col min="1845" max="1845" width="11.5546875" style="1" customWidth="1"/>
    <col min="1846" max="1846" width="2.21875" style="1" customWidth="1"/>
    <col min="1847" max="1847" width="41" style="1" customWidth="1"/>
    <col min="1848" max="1848" width="14.21875" style="1" customWidth="1"/>
    <col min="1849" max="1850" width="11.5546875" style="1" customWidth="1"/>
    <col min="1851" max="1851" width="21.77734375" style="1" customWidth="1"/>
    <col min="1852" max="2043" width="11.44140625" style="1"/>
    <col min="2044" max="2044" width="21.77734375" style="1" customWidth="1"/>
    <col min="2045" max="2045" width="13.77734375" style="1" customWidth="1"/>
    <col min="2046" max="2046" width="38.77734375" style="1" customWidth="1"/>
    <col min="2047" max="2047" width="3" style="1" bestFit="1" customWidth="1"/>
    <col min="2048" max="2048" width="32.21875" style="1" customWidth="1"/>
    <col min="2049" max="2049" width="46.21875" style="1" customWidth="1"/>
    <col min="2050" max="2050" width="19" style="1" customWidth="1"/>
    <col min="2051" max="2051" width="0" style="1" hidden="1" customWidth="1"/>
    <col min="2052" max="2052" width="17.77734375" style="1" customWidth="1"/>
    <col min="2053" max="2053" width="0" style="1" hidden="1" customWidth="1"/>
    <col min="2054" max="2054" width="22.21875" style="1" customWidth="1"/>
    <col min="2055" max="2055" width="5.21875" style="1" customWidth="1"/>
    <col min="2056" max="2056" width="36.21875" style="1" customWidth="1"/>
    <col min="2057" max="2057" width="5.77734375" style="1" customWidth="1"/>
    <col min="2058" max="2058" width="0" style="1" hidden="1" customWidth="1"/>
    <col min="2059" max="2059" width="20.77734375" style="1" customWidth="1"/>
    <col min="2060" max="2060" width="4.77734375" style="1" customWidth="1"/>
    <col min="2061" max="2061" width="0" style="1" hidden="1" customWidth="1"/>
    <col min="2062" max="2062" width="24.77734375" style="1" customWidth="1"/>
    <col min="2063" max="2063" width="12.21875" style="1" customWidth="1"/>
    <col min="2064" max="2064" width="0" style="1" hidden="1" customWidth="1"/>
    <col min="2065" max="2065" width="3.44140625" style="1" customWidth="1"/>
    <col min="2066" max="2066" width="0" style="1" hidden="1" customWidth="1"/>
    <col min="2067" max="2067" width="17.77734375" style="1" customWidth="1"/>
    <col min="2068" max="2068" width="3.44140625" style="1" customWidth="1"/>
    <col min="2069" max="2069" width="0" style="1" hidden="1" customWidth="1"/>
    <col min="2070" max="2070" width="23.77734375" style="1" customWidth="1"/>
    <col min="2071" max="2071" width="10" style="1" customWidth="1"/>
    <col min="2072" max="2072" width="0" style="1" hidden="1" customWidth="1"/>
    <col min="2073" max="2074" width="14.77734375" style="1" customWidth="1"/>
    <col min="2075" max="2075" width="12.77734375" style="1" customWidth="1"/>
    <col min="2076" max="2076" width="3.21875" style="1" customWidth="1"/>
    <col min="2077" max="2077" width="30.21875" style="1" customWidth="1"/>
    <col min="2078" max="2078" width="5" style="1" customWidth="1"/>
    <col min="2079" max="2079" width="0" style="1" hidden="1" customWidth="1"/>
    <col min="2080" max="2080" width="14.21875" style="1" customWidth="1"/>
    <col min="2081" max="2081" width="5.77734375" style="1" customWidth="1"/>
    <col min="2082" max="2082" width="0" style="1" hidden="1" customWidth="1"/>
    <col min="2083" max="2083" width="17.21875" style="1" customWidth="1"/>
    <col min="2084" max="2084" width="12.77734375" style="1" customWidth="1"/>
    <col min="2085" max="2085" width="0" style="1" hidden="1" customWidth="1"/>
    <col min="2086" max="2086" width="5.21875" style="1" customWidth="1"/>
    <col min="2087" max="2087" width="0" style="1" hidden="1" customWidth="1"/>
    <col min="2088" max="2088" width="17" style="1" customWidth="1"/>
    <col min="2089" max="2089" width="6.21875" style="1" customWidth="1"/>
    <col min="2090" max="2090" width="0" style="1" hidden="1" customWidth="1"/>
    <col min="2091" max="2091" width="14.21875" style="1" customWidth="1"/>
    <col min="2092" max="2092" width="7.5546875" style="1" customWidth="1"/>
    <col min="2093" max="2093" width="0" style="1" hidden="1" customWidth="1"/>
    <col min="2094" max="2095" width="14.21875" style="1" customWidth="1"/>
    <col min="2096" max="2096" width="20.77734375" style="1" customWidth="1"/>
    <col min="2097" max="2097" width="14.44140625" style="1" customWidth="1"/>
    <col min="2098" max="2098" width="15" style="1" customWidth="1"/>
    <col min="2099" max="2099" width="2.77734375" style="1" customWidth="1"/>
    <col min="2100" max="2100" width="11.77734375" style="1" customWidth="1"/>
    <col min="2101" max="2101" width="11.5546875" style="1" customWidth="1"/>
    <col min="2102" max="2102" width="2.21875" style="1" customWidth="1"/>
    <col min="2103" max="2103" width="41" style="1" customWidth="1"/>
    <col min="2104" max="2104" width="14.21875" style="1" customWidth="1"/>
    <col min="2105" max="2106" width="11.5546875" style="1" customWidth="1"/>
    <col min="2107" max="2107" width="21.77734375" style="1" customWidth="1"/>
    <col min="2108" max="2299" width="11.44140625" style="1"/>
    <col min="2300" max="2300" width="21.77734375" style="1" customWidth="1"/>
    <col min="2301" max="2301" width="13.77734375" style="1" customWidth="1"/>
    <col min="2302" max="2302" width="38.77734375" style="1" customWidth="1"/>
    <col min="2303" max="2303" width="3" style="1" bestFit="1" customWidth="1"/>
    <col min="2304" max="2304" width="32.21875" style="1" customWidth="1"/>
    <col min="2305" max="2305" width="46.21875" style="1" customWidth="1"/>
    <col min="2306" max="2306" width="19" style="1" customWidth="1"/>
    <col min="2307" max="2307" width="0" style="1" hidden="1" customWidth="1"/>
    <col min="2308" max="2308" width="17.77734375" style="1" customWidth="1"/>
    <col min="2309" max="2309" width="0" style="1" hidden="1" customWidth="1"/>
    <col min="2310" max="2310" width="22.21875" style="1" customWidth="1"/>
    <col min="2311" max="2311" width="5.21875" style="1" customWidth="1"/>
    <col min="2312" max="2312" width="36.21875" style="1" customWidth="1"/>
    <col min="2313" max="2313" width="5.77734375" style="1" customWidth="1"/>
    <col min="2314" max="2314" width="0" style="1" hidden="1" customWidth="1"/>
    <col min="2315" max="2315" width="20.77734375" style="1" customWidth="1"/>
    <col min="2316" max="2316" width="4.77734375" style="1" customWidth="1"/>
    <col min="2317" max="2317" width="0" style="1" hidden="1" customWidth="1"/>
    <col min="2318" max="2318" width="24.77734375" style="1" customWidth="1"/>
    <col min="2319" max="2319" width="12.21875" style="1" customWidth="1"/>
    <col min="2320" max="2320" width="0" style="1" hidden="1" customWidth="1"/>
    <col min="2321" max="2321" width="3.44140625" style="1" customWidth="1"/>
    <col min="2322" max="2322" width="0" style="1" hidden="1" customWidth="1"/>
    <col min="2323" max="2323" width="17.77734375" style="1" customWidth="1"/>
    <col min="2324" max="2324" width="3.44140625" style="1" customWidth="1"/>
    <col min="2325" max="2325" width="0" style="1" hidden="1" customWidth="1"/>
    <col min="2326" max="2326" width="23.77734375" style="1" customWidth="1"/>
    <col min="2327" max="2327" width="10" style="1" customWidth="1"/>
    <col min="2328" max="2328" width="0" style="1" hidden="1" customWidth="1"/>
    <col min="2329" max="2330" width="14.77734375" style="1" customWidth="1"/>
    <col min="2331" max="2331" width="12.77734375" style="1" customWidth="1"/>
    <col min="2332" max="2332" width="3.21875" style="1" customWidth="1"/>
    <col min="2333" max="2333" width="30.21875" style="1" customWidth="1"/>
    <col min="2334" max="2334" width="5" style="1" customWidth="1"/>
    <col min="2335" max="2335" width="0" style="1" hidden="1" customWidth="1"/>
    <col min="2336" max="2336" width="14.21875" style="1" customWidth="1"/>
    <col min="2337" max="2337" width="5.77734375" style="1" customWidth="1"/>
    <col min="2338" max="2338" width="0" style="1" hidden="1" customWidth="1"/>
    <col min="2339" max="2339" width="17.21875" style="1" customWidth="1"/>
    <col min="2340" max="2340" width="12.77734375" style="1" customWidth="1"/>
    <col min="2341" max="2341" width="0" style="1" hidden="1" customWidth="1"/>
    <col min="2342" max="2342" width="5.21875" style="1" customWidth="1"/>
    <col min="2343" max="2343" width="0" style="1" hidden="1" customWidth="1"/>
    <col min="2344" max="2344" width="17" style="1" customWidth="1"/>
    <col min="2345" max="2345" width="6.21875" style="1" customWidth="1"/>
    <col min="2346" max="2346" width="0" style="1" hidden="1" customWidth="1"/>
    <col min="2347" max="2347" width="14.21875" style="1" customWidth="1"/>
    <col min="2348" max="2348" width="7.5546875" style="1" customWidth="1"/>
    <col min="2349" max="2349" width="0" style="1" hidden="1" customWidth="1"/>
    <col min="2350" max="2351" width="14.21875" style="1" customWidth="1"/>
    <col min="2352" max="2352" width="20.77734375" style="1" customWidth="1"/>
    <col min="2353" max="2353" width="14.44140625" style="1" customWidth="1"/>
    <col min="2354" max="2354" width="15" style="1" customWidth="1"/>
    <col min="2355" max="2355" width="2.77734375" style="1" customWidth="1"/>
    <col min="2356" max="2356" width="11.77734375" style="1" customWidth="1"/>
    <col min="2357" max="2357" width="11.5546875" style="1" customWidth="1"/>
    <col min="2358" max="2358" width="2.21875" style="1" customWidth="1"/>
    <col min="2359" max="2359" width="41" style="1" customWidth="1"/>
    <col min="2360" max="2360" width="14.21875" style="1" customWidth="1"/>
    <col min="2361" max="2362" width="11.5546875" style="1" customWidth="1"/>
    <col min="2363" max="2363" width="21.77734375" style="1" customWidth="1"/>
    <col min="2364" max="2555" width="11.44140625" style="1"/>
    <col min="2556" max="2556" width="21.77734375" style="1" customWidth="1"/>
    <col min="2557" max="2557" width="13.77734375" style="1" customWidth="1"/>
    <col min="2558" max="2558" width="38.77734375" style="1" customWidth="1"/>
    <col min="2559" max="2559" width="3" style="1" bestFit="1" customWidth="1"/>
    <col min="2560" max="2560" width="32.21875" style="1" customWidth="1"/>
    <col min="2561" max="2561" width="46.21875" style="1" customWidth="1"/>
    <col min="2562" max="2562" width="19" style="1" customWidth="1"/>
    <col min="2563" max="2563" width="0" style="1" hidden="1" customWidth="1"/>
    <col min="2564" max="2564" width="17.77734375" style="1" customWidth="1"/>
    <col min="2565" max="2565" width="0" style="1" hidden="1" customWidth="1"/>
    <col min="2566" max="2566" width="22.21875" style="1" customWidth="1"/>
    <col min="2567" max="2567" width="5.21875" style="1" customWidth="1"/>
    <col min="2568" max="2568" width="36.21875" style="1" customWidth="1"/>
    <col min="2569" max="2569" width="5.77734375" style="1" customWidth="1"/>
    <col min="2570" max="2570" width="0" style="1" hidden="1" customWidth="1"/>
    <col min="2571" max="2571" width="20.77734375" style="1" customWidth="1"/>
    <col min="2572" max="2572" width="4.77734375" style="1" customWidth="1"/>
    <col min="2573" max="2573" width="0" style="1" hidden="1" customWidth="1"/>
    <col min="2574" max="2574" width="24.77734375" style="1" customWidth="1"/>
    <col min="2575" max="2575" width="12.21875" style="1" customWidth="1"/>
    <col min="2576" max="2576" width="0" style="1" hidden="1" customWidth="1"/>
    <col min="2577" max="2577" width="3.44140625" style="1" customWidth="1"/>
    <col min="2578" max="2578" width="0" style="1" hidden="1" customWidth="1"/>
    <col min="2579" max="2579" width="17.77734375" style="1" customWidth="1"/>
    <col min="2580" max="2580" width="3.44140625" style="1" customWidth="1"/>
    <col min="2581" max="2581" width="0" style="1" hidden="1" customWidth="1"/>
    <col min="2582" max="2582" width="23.77734375" style="1" customWidth="1"/>
    <col min="2583" max="2583" width="10" style="1" customWidth="1"/>
    <col min="2584" max="2584" width="0" style="1" hidden="1" customWidth="1"/>
    <col min="2585" max="2586" width="14.77734375" style="1" customWidth="1"/>
    <col min="2587" max="2587" width="12.77734375" style="1" customWidth="1"/>
    <col min="2588" max="2588" width="3.21875" style="1" customWidth="1"/>
    <col min="2589" max="2589" width="30.21875" style="1" customWidth="1"/>
    <col min="2590" max="2590" width="5" style="1" customWidth="1"/>
    <col min="2591" max="2591" width="0" style="1" hidden="1" customWidth="1"/>
    <col min="2592" max="2592" width="14.21875" style="1" customWidth="1"/>
    <col min="2593" max="2593" width="5.77734375" style="1" customWidth="1"/>
    <col min="2594" max="2594" width="0" style="1" hidden="1" customWidth="1"/>
    <col min="2595" max="2595" width="17.21875" style="1" customWidth="1"/>
    <col min="2596" max="2596" width="12.77734375" style="1" customWidth="1"/>
    <col min="2597" max="2597" width="0" style="1" hidden="1" customWidth="1"/>
    <col min="2598" max="2598" width="5.21875" style="1" customWidth="1"/>
    <col min="2599" max="2599" width="0" style="1" hidden="1" customWidth="1"/>
    <col min="2600" max="2600" width="17" style="1" customWidth="1"/>
    <col min="2601" max="2601" width="6.21875" style="1" customWidth="1"/>
    <col min="2602" max="2602" width="0" style="1" hidden="1" customWidth="1"/>
    <col min="2603" max="2603" width="14.21875" style="1" customWidth="1"/>
    <col min="2604" max="2604" width="7.5546875" style="1" customWidth="1"/>
    <col min="2605" max="2605" width="0" style="1" hidden="1" customWidth="1"/>
    <col min="2606" max="2607" width="14.21875" style="1" customWidth="1"/>
    <col min="2608" max="2608" width="20.77734375" style="1" customWidth="1"/>
    <col min="2609" max="2609" width="14.44140625" style="1" customWidth="1"/>
    <col min="2610" max="2610" width="15" style="1" customWidth="1"/>
    <col min="2611" max="2611" width="2.77734375" style="1" customWidth="1"/>
    <col min="2612" max="2612" width="11.77734375" style="1" customWidth="1"/>
    <col min="2613" max="2613" width="11.5546875" style="1" customWidth="1"/>
    <col min="2614" max="2614" width="2.21875" style="1" customWidth="1"/>
    <col min="2615" max="2615" width="41" style="1" customWidth="1"/>
    <col min="2616" max="2616" width="14.21875" style="1" customWidth="1"/>
    <col min="2617" max="2618" width="11.5546875" style="1" customWidth="1"/>
    <col min="2619" max="2619" width="21.77734375" style="1" customWidth="1"/>
    <col min="2620" max="2811" width="11.44140625" style="1"/>
    <col min="2812" max="2812" width="21.77734375" style="1" customWidth="1"/>
    <col min="2813" max="2813" width="13.77734375" style="1" customWidth="1"/>
    <col min="2814" max="2814" width="38.77734375" style="1" customWidth="1"/>
    <col min="2815" max="2815" width="3" style="1" bestFit="1" customWidth="1"/>
    <col min="2816" max="2816" width="32.21875" style="1" customWidth="1"/>
    <col min="2817" max="2817" width="46.21875" style="1" customWidth="1"/>
    <col min="2818" max="2818" width="19" style="1" customWidth="1"/>
    <col min="2819" max="2819" width="0" style="1" hidden="1" customWidth="1"/>
    <col min="2820" max="2820" width="17.77734375" style="1" customWidth="1"/>
    <col min="2821" max="2821" width="0" style="1" hidden="1" customWidth="1"/>
    <col min="2822" max="2822" width="22.21875" style="1" customWidth="1"/>
    <col min="2823" max="2823" width="5.21875" style="1" customWidth="1"/>
    <col min="2824" max="2824" width="36.21875" style="1" customWidth="1"/>
    <col min="2825" max="2825" width="5.77734375" style="1" customWidth="1"/>
    <col min="2826" max="2826" width="0" style="1" hidden="1" customWidth="1"/>
    <col min="2827" max="2827" width="20.77734375" style="1" customWidth="1"/>
    <col min="2828" max="2828" width="4.77734375" style="1" customWidth="1"/>
    <col min="2829" max="2829" width="0" style="1" hidden="1" customWidth="1"/>
    <col min="2830" max="2830" width="24.77734375" style="1" customWidth="1"/>
    <col min="2831" max="2831" width="12.21875" style="1" customWidth="1"/>
    <col min="2832" max="2832" width="0" style="1" hidden="1" customWidth="1"/>
    <col min="2833" max="2833" width="3.44140625" style="1" customWidth="1"/>
    <col min="2834" max="2834" width="0" style="1" hidden="1" customWidth="1"/>
    <col min="2835" max="2835" width="17.77734375" style="1" customWidth="1"/>
    <col min="2836" max="2836" width="3.44140625" style="1" customWidth="1"/>
    <col min="2837" max="2837" width="0" style="1" hidden="1" customWidth="1"/>
    <col min="2838" max="2838" width="23.77734375" style="1" customWidth="1"/>
    <col min="2839" max="2839" width="10" style="1" customWidth="1"/>
    <col min="2840" max="2840" width="0" style="1" hidden="1" customWidth="1"/>
    <col min="2841" max="2842" width="14.77734375" style="1" customWidth="1"/>
    <col min="2843" max="2843" width="12.77734375" style="1" customWidth="1"/>
    <col min="2844" max="2844" width="3.21875" style="1" customWidth="1"/>
    <col min="2845" max="2845" width="30.21875" style="1" customWidth="1"/>
    <col min="2846" max="2846" width="5" style="1" customWidth="1"/>
    <col min="2847" max="2847" width="0" style="1" hidden="1" customWidth="1"/>
    <col min="2848" max="2848" width="14.21875" style="1" customWidth="1"/>
    <col min="2849" max="2849" width="5.77734375" style="1" customWidth="1"/>
    <col min="2850" max="2850" width="0" style="1" hidden="1" customWidth="1"/>
    <col min="2851" max="2851" width="17.21875" style="1" customWidth="1"/>
    <col min="2852" max="2852" width="12.77734375" style="1" customWidth="1"/>
    <col min="2853" max="2853" width="0" style="1" hidden="1" customWidth="1"/>
    <col min="2854" max="2854" width="5.21875" style="1" customWidth="1"/>
    <col min="2855" max="2855" width="0" style="1" hidden="1" customWidth="1"/>
    <col min="2856" max="2856" width="17" style="1" customWidth="1"/>
    <col min="2857" max="2857" width="6.21875" style="1" customWidth="1"/>
    <col min="2858" max="2858" width="0" style="1" hidden="1" customWidth="1"/>
    <col min="2859" max="2859" width="14.21875" style="1" customWidth="1"/>
    <col min="2860" max="2860" width="7.5546875" style="1" customWidth="1"/>
    <col min="2861" max="2861" width="0" style="1" hidden="1" customWidth="1"/>
    <col min="2862" max="2863" width="14.21875" style="1" customWidth="1"/>
    <col min="2864" max="2864" width="20.77734375" style="1" customWidth="1"/>
    <col min="2865" max="2865" width="14.44140625" style="1" customWidth="1"/>
    <col min="2866" max="2866" width="15" style="1" customWidth="1"/>
    <col min="2867" max="2867" width="2.77734375" style="1" customWidth="1"/>
    <col min="2868" max="2868" width="11.77734375" style="1" customWidth="1"/>
    <col min="2869" max="2869" width="11.5546875" style="1" customWidth="1"/>
    <col min="2870" max="2870" width="2.21875" style="1" customWidth="1"/>
    <col min="2871" max="2871" width="41" style="1" customWidth="1"/>
    <col min="2872" max="2872" width="14.21875" style="1" customWidth="1"/>
    <col min="2873" max="2874" width="11.5546875" style="1" customWidth="1"/>
    <col min="2875" max="2875" width="21.77734375" style="1" customWidth="1"/>
    <col min="2876" max="3067" width="11.44140625" style="1"/>
    <col min="3068" max="3068" width="21.77734375" style="1" customWidth="1"/>
    <col min="3069" max="3069" width="13.77734375" style="1" customWidth="1"/>
    <col min="3070" max="3070" width="38.77734375" style="1" customWidth="1"/>
    <col min="3071" max="3071" width="3" style="1" bestFit="1" customWidth="1"/>
    <col min="3072" max="3072" width="32.21875" style="1" customWidth="1"/>
    <col min="3073" max="3073" width="46.21875" style="1" customWidth="1"/>
    <col min="3074" max="3074" width="19" style="1" customWidth="1"/>
    <col min="3075" max="3075" width="0" style="1" hidden="1" customWidth="1"/>
    <col min="3076" max="3076" width="17.77734375" style="1" customWidth="1"/>
    <col min="3077" max="3077" width="0" style="1" hidden="1" customWidth="1"/>
    <col min="3078" max="3078" width="22.21875" style="1" customWidth="1"/>
    <col min="3079" max="3079" width="5.21875" style="1" customWidth="1"/>
    <col min="3080" max="3080" width="36.21875" style="1" customWidth="1"/>
    <col min="3081" max="3081" width="5.77734375" style="1" customWidth="1"/>
    <col min="3082" max="3082" width="0" style="1" hidden="1" customWidth="1"/>
    <col min="3083" max="3083" width="20.77734375" style="1" customWidth="1"/>
    <col min="3084" max="3084" width="4.77734375" style="1" customWidth="1"/>
    <col min="3085" max="3085" width="0" style="1" hidden="1" customWidth="1"/>
    <col min="3086" max="3086" width="24.77734375" style="1" customWidth="1"/>
    <col min="3087" max="3087" width="12.21875" style="1" customWidth="1"/>
    <col min="3088" max="3088" width="0" style="1" hidden="1" customWidth="1"/>
    <col min="3089" max="3089" width="3.44140625" style="1" customWidth="1"/>
    <col min="3090" max="3090" width="0" style="1" hidden="1" customWidth="1"/>
    <col min="3091" max="3091" width="17.77734375" style="1" customWidth="1"/>
    <col min="3092" max="3092" width="3.44140625" style="1" customWidth="1"/>
    <col min="3093" max="3093" width="0" style="1" hidden="1" customWidth="1"/>
    <col min="3094" max="3094" width="23.77734375" style="1" customWidth="1"/>
    <col min="3095" max="3095" width="10" style="1" customWidth="1"/>
    <col min="3096" max="3096" width="0" style="1" hidden="1" customWidth="1"/>
    <col min="3097" max="3098" width="14.77734375" style="1" customWidth="1"/>
    <col min="3099" max="3099" width="12.77734375" style="1" customWidth="1"/>
    <col min="3100" max="3100" width="3.21875" style="1" customWidth="1"/>
    <col min="3101" max="3101" width="30.21875" style="1" customWidth="1"/>
    <col min="3102" max="3102" width="5" style="1" customWidth="1"/>
    <col min="3103" max="3103" width="0" style="1" hidden="1" customWidth="1"/>
    <col min="3104" max="3104" width="14.21875" style="1" customWidth="1"/>
    <col min="3105" max="3105" width="5.77734375" style="1" customWidth="1"/>
    <col min="3106" max="3106" width="0" style="1" hidden="1" customWidth="1"/>
    <col min="3107" max="3107" width="17.21875" style="1" customWidth="1"/>
    <col min="3108" max="3108" width="12.77734375" style="1" customWidth="1"/>
    <col min="3109" max="3109" width="0" style="1" hidden="1" customWidth="1"/>
    <col min="3110" max="3110" width="5.21875" style="1" customWidth="1"/>
    <col min="3111" max="3111" width="0" style="1" hidden="1" customWidth="1"/>
    <col min="3112" max="3112" width="17" style="1" customWidth="1"/>
    <col min="3113" max="3113" width="6.21875" style="1" customWidth="1"/>
    <col min="3114" max="3114" width="0" style="1" hidden="1" customWidth="1"/>
    <col min="3115" max="3115" width="14.21875" style="1" customWidth="1"/>
    <col min="3116" max="3116" width="7.5546875" style="1" customWidth="1"/>
    <col min="3117" max="3117" width="0" style="1" hidden="1" customWidth="1"/>
    <col min="3118" max="3119" width="14.21875" style="1" customWidth="1"/>
    <col min="3120" max="3120" width="20.77734375" style="1" customWidth="1"/>
    <col min="3121" max="3121" width="14.44140625" style="1" customWidth="1"/>
    <col min="3122" max="3122" width="15" style="1" customWidth="1"/>
    <col min="3123" max="3123" width="2.77734375" style="1" customWidth="1"/>
    <col min="3124" max="3124" width="11.77734375" style="1" customWidth="1"/>
    <col min="3125" max="3125" width="11.5546875" style="1" customWidth="1"/>
    <col min="3126" max="3126" width="2.21875" style="1" customWidth="1"/>
    <col min="3127" max="3127" width="41" style="1" customWidth="1"/>
    <col min="3128" max="3128" width="14.21875" style="1" customWidth="1"/>
    <col min="3129" max="3130" width="11.5546875" style="1" customWidth="1"/>
    <col min="3131" max="3131" width="21.77734375" style="1" customWidth="1"/>
    <col min="3132" max="3323" width="11.44140625" style="1"/>
    <col min="3324" max="3324" width="21.77734375" style="1" customWidth="1"/>
    <col min="3325" max="3325" width="13.77734375" style="1" customWidth="1"/>
    <col min="3326" max="3326" width="38.77734375" style="1" customWidth="1"/>
    <col min="3327" max="3327" width="3" style="1" bestFit="1" customWidth="1"/>
    <col min="3328" max="3328" width="32.21875" style="1" customWidth="1"/>
    <col min="3329" max="3329" width="46.21875" style="1" customWidth="1"/>
    <col min="3330" max="3330" width="19" style="1" customWidth="1"/>
    <col min="3331" max="3331" width="0" style="1" hidden="1" customWidth="1"/>
    <col min="3332" max="3332" width="17.77734375" style="1" customWidth="1"/>
    <col min="3333" max="3333" width="0" style="1" hidden="1" customWidth="1"/>
    <col min="3334" max="3334" width="22.21875" style="1" customWidth="1"/>
    <col min="3335" max="3335" width="5.21875" style="1" customWidth="1"/>
    <col min="3336" max="3336" width="36.21875" style="1" customWidth="1"/>
    <col min="3337" max="3337" width="5.77734375" style="1" customWidth="1"/>
    <col min="3338" max="3338" width="0" style="1" hidden="1" customWidth="1"/>
    <col min="3339" max="3339" width="20.77734375" style="1" customWidth="1"/>
    <col min="3340" max="3340" width="4.77734375" style="1" customWidth="1"/>
    <col min="3341" max="3341" width="0" style="1" hidden="1" customWidth="1"/>
    <col min="3342" max="3342" width="24.77734375" style="1" customWidth="1"/>
    <col min="3343" max="3343" width="12.21875" style="1" customWidth="1"/>
    <col min="3344" max="3344" width="0" style="1" hidden="1" customWidth="1"/>
    <col min="3345" max="3345" width="3.44140625" style="1" customWidth="1"/>
    <col min="3346" max="3346" width="0" style="1" hidden="1" customWidth="1"/>
    <col min="3347" max="3347" width="17.77734375" style="1" customWidth="1"/>
    <col min="3348" max="3348" width="3.44140625" style="1" customWidth="1"/>
    <col min="3349" max="3349" width="0" style="1" hidden="1" customWidth="1"/>
    <col min="3350" max="3350" width="23.77734375" style="1" customWidth="1"/>
    <col min="3351" max="3351" width="10" style="1" customWidth="1"/>
    <col min="3352" max="3352" width="0" style="1" hidden="1" customWidth="1"/>
    <col min="3353" max="3354" width="14.77734375" style="1" customWidth="1"/>
    <col min="3355" max="3355" width="12.77734375" style="1" customWidth="1"/>
    <col min="3356" max="3356" width="3.21875" style="1" customWidth="1"/>
    <col min="3357" max="3357" width="30.21875" style="1" customWidth="1"/>
    <col min="3358" max="3358" width="5" style="1" customWidth="1"/>
    <col min="3359" max="3359" width="0" style="1" hidden="1" customWidth="1"/>
    <col min="3360" max="3360" width="14.21875" style="1" customWidth="1"/>
    <col min="3361" max="3361" width="5.77734375" style="1" customWidth="1"/>
    <col min="3362" max="3362" width="0" style="1" hidden="1" customWidth="1"/>
    <col min="3363" max="3363" width="17.21875" style="1" customWidth="1"/>
    <col min="3364" max="3364" width="12.77734375" style="1" customWidth="1"/>
    <col min="3365" max="3365" width="0" style="1" hidden="1" customWidth="1"/>
    <col min="3366" max="3366" width="5.21875" style="1" customWidth="1"/>
    <col min="3367" max="3367" width="0" style="1" hidden="1" customWidth="1"/>
    <col min="3368" max="3368" width="17" style="1" customWidth="1"/>
    <col min="3369" max="3369" width="6.21875" style="1" customWidth="1"/>
    <col min="3370" max="3370" width="0" style="1" hidden="1" customWidth="1"/>
    <col min="3371" max="3371" width="14.21875" style="1" customWidth="1"/>
    <col min="3372" max="3372" width="7.5546875" style="1" customWidth="1"/>
    <col min="3373" max="3373" width="0" style="1" hidden="1" customWidth="1"/>
    <col min="3374" max="3375" width="14.21875" style="1" customWidth="1"/>
    <col min="3376" max="3376" width="20.77734375" style="1" customWidth="1"/>
    <col min="3377" max="3377" width="14.44140625" style="1" customWidth="1"/>
    <col min="3378" max="3378" width="15" style="1" customWidth="1"/>
    <col min="3379" max="3379" width="2.77734375" style="1" customWidth="1"/>
    <col min="3380" max="3380" width="11.77734375" style="1" customWidth="1"/>
    <col min="3381" max="3381" width="11.5546875" style="1" customWidth="1"/>
    <col min="3382" max="3382" width="2.21875" style="1" customWidth="1"/>
    <col min="3383" max="3383" width="41" style="1" customWidth="1"/>
    <col min="3384" max="3384" width="14.21875" style="1" customWidth="1"/>
    <col min="3385" max="3386" width="11.5546875" style="1" customWidth="1"/>
    <col min="3387" max="3387" width="21.77734375" style="1" customWidth="1"/>
    <col min="3388" max="3579" width="11.44140625" style="1"/>
    <col min="3580" max="3580" width="21.77734375" style="1" customWidth="1"/>
    <col min="3581" max="3581" width="13.77734375" style="1" customWidth="1"/>
    <col min="3582" max="3582" width="38.77734375" style="1" customWidth="1"/>
    <col min="3583" max="3583" width="3" style="1" bestFit="1" customWidth="1"/>
    <col min="3584" max="3584" width="32.21875" style="1" customWidth="1"/>
    <col min="3585" max="3585" width="46.21875" style="1" customWidth="1"/>
    <col min="3586" max="3586" width="19" style="1" customWidth="1"/>
    <col min="3587" max="3587" width="0" style="1" hidden="1" customWidth="1"/>
    <col min="3588" max="3588" width="17.77734375" style="1" customWidth="1"/>
    <col min="3589" max="3589" width="0" style="1" hidden="1" customWidth="1"/>
    <col min="3590" max="3590" width="22.21875" style="1" customWidth="1"/>
    <col min="3591" max="3591" width="5.21875" style="1" customWidth="1"/>
    <col min="3592" max="3592" width="36.21875" style="1" customWidth="1"/>
    <col min="3593" max="3593" width="5.77734375" style="1" customWidth="1"/>
    <col min="3594" max="3594" width="0" style="1" hidden="1" customWidth="1"/>
    <col min="3595" max="3595" width="20.77734375" style="1" customWidth="1"/>
    <col min="3596" max="3596" width="4.77734375" style="1" customWidth="1"/>
    <col min="3597" max="3597" width="0" style="1" hidden="1" customWidth="1"/>
    <col min="3598" max="3598" width="24.77734375" style="1" customWidth="1"/>
    <col min="3599" max="3599" width="12.21875" style="1" customWidth="1"/>
    <col min="3600" max="3600" width="0" style="1" hidden="1" customWidth="1"/>
    <col min="3601" max="3601" width="3.44140625" style="1" customWidth="1"/>
    <col min="3602" max="3602" width="0" style="1" hidden="1" customWidth="1"/>
    <col min="3603" max="3603" width="17.77734375" style="1" customWidth="1"/>
    <col min="3604" max="3604" width="3.44140625" style="1" customWidth="1"/>
    <col min="3605" max="3605" width="0" style="1" hidden="1" customWidth="1"/>
    <col min="3606" max="3606" width="23.77734375" style="1" customWidth="1"/>
    <col min="3607" max="3607" width="10" style="1" customWidth="1"/>
    <col min="3608" max="3608" width="0" style="1" hidden="1" customWidth="1"/>
    <col min="3609" max="3610" width="14.77734375" style="1" customWidth="1"/>
    <col min="3611" max="3611" width="12.77734375" style="1" customWidth="1"/>
    <col min="3612" max="3612" width="3.21875" style="1" customWidth="1"/>
    <col min="3613" max="3613" width="30.21875" style="1" customWidth="1"/>
    <col min="3614" max="3614" width="5" style="1" customWidth="1"/>
    <col min="3615" max="3615" width="0" style="1" hidden="1" customWidth="1"/>
    <col min="3616" max="3616" width="14.21875" style="1" customWidth="1"/>
    <col min="3617" max="3617" width="5.77734375" style="1" customWidth="1"/>
    <col min="3618" max="3618" width="0" style="1" hidden="1" customWidth="1"/>
    <col min="3619" max="3619" width="17.21875" style="1" customWidth="1"/>
    <col min="3620" max="3620" width="12.77734375" style="1" customWidth="1"/>
    <col min="3621" max="3621" width="0" style="1" hidden="1" customWidth="1"/>
    <col min="3622" max="3622" width="5.21875" style="1" customWidth="1"/>
    <col min="3623" max="3623" width="0" style="1" hidden="1" customWidth="1"/>
    <col min="3624" max="3624" width="17" style="1" customWidth="1"/>
    <col min="3625" max="3625" width="6.21875" style="1" customWidth="1"/>
    <col min="3626" max="3626" width="0" style="1" hidden="1" customWidth="1"/>
    <col min="3627" max="3627" width="14.21875" style="1" customWidth="1"/>
    <col min="3628" max="3628" width="7.5546875" style="1" customWidth="1"/>
    <col min="3629" max="3629" width="0" style="1" hidden="1" customWidth="1"/>
    <col min="3630" max="3631" width="14.21875" style="1" customWidth="1"/>
    <col min="3632" max="3632" width="20.77734375" style="1" customWidth="1"/>
    <col min="3633" max="3633" width="14.44140625" style="1" customWidth="1"/>
    <col min="3634" max="3634" width="15" style="1" customWidth="1"/>
    <col min="3635" max="3635" width="2.77734375" style="1" customWidth="1"/>
    <col min="3636" max="3636" width="11.77734375" style="1" customWidth="1"/>
    <col min="3637" max="3637" width="11.5546875" style="1" customWidth="1"/>
    <col min="3638" max="3638" width="2.21875" style="1" customWidth="1"/>
    <col min="3639" max="3639" width="41" style="1" customWidth="1"/>
    <col min="3640" max="3640" width="14.21875" style="1" customWidth="1"/>
    <col min="3641" max="3642" width="11.5546875" style="1" customWidth="1"/>
    <col min="3643" max="3643" width="21.77734375" style="1" customWidth="1"/>
    <col min="3644" max="3835" width="11.44140625" style="1"/>
    <col min="3836" max="3836" width="21.77734375" style="1" customWidth="1"/>
    <col min="3837" max="3837" width="13.77734375" style="1" customWidth="1"/>
    <col min="3838" max="3838" width="38.77734375" style="1" customWidth="1"/>
    <col min="3839" max="3839" width="3" style="1" bestFit="1" customWidth="1"/>
    <col min="3840" max="3840" width="32.21875" style="1" customWidth="1"/>
    <col min="3841" max="3841" width="46.21875" style="1" customWidth="1"/>
    <col min="3842" max="3842" width="19" style="1" customWidth="1"/>
    <col min="3843" max="3843" width="0" style="1" hidden="1" customWidth="1"/>
    <col min="3844" max="3844" width="17.77734375" style="1" customWidth="1"/>
    <col min="3845" max="3845" width="0" style="1" hidden="1" customWidth="1"/>
    <col min="3846" max="3846" width="22.21875" style="1" customWidth="1"/>
    <col min="3847" max="3847" width="5.21875" style="1" customWidth="1"/>
    <col min="3848" max="3848" width="36.21875" style="1" customWidth="1"/>
    <col min="3849" max="3849" width="5.77734375" style="1" customWidth="1"/>
    <col min="3850" max="3850" width="0" style="1" hidden="1" customWidth="1"/>
    <col min="3851" max="3851" width="20.77734375" style="1" customWidth="1"/>
    <col min="3852" max="3852" width="4.77734375" style="1" customWidth="1"/>
    <col min="3853" max="3853" width="0" style="1" hidden="1" customWidth="1"/>
    <col min="3854" max="3854" width="24.77734375" style="1" customWidth="1"/>
    <col min="3855" max="3855" width="12.21875" style="1" customWidth="1"/>
    <col min="3856" max="3856" width="0" style="1" hidden="1" customWidth="1"/>
    <col min="3857" max="3857" width="3.44140625" style="1" customWidth="1"/>
    <col min="3858" max="3858" width="0" style="1" hidden="1" customWidth="1"/>
    <col min="3859" max="3859" width="17.77734375" style="1" customWidth="1"/>
    <col min="3860" max="3860" width="3.44140625" style="1" customWidth="1"/>
    <col min="3861" max="3861" width="0" style="1" hidden="1" customWidth="1"/>
    <col min="3862" max="3862" width="23.77734375" style="1" customWidth="1"/>
    <col min="3863" max="3863" width="10" style="1" customWidth="1"/>
    <col min="3864" max="3864" width="0" style="1" hidden="1" customWidth="1"/>
    <col min="3865" max="3866" width="14.77734375" style="1" customWidth="1"/>
    <col min="3867" max="3867" width="12.77734375" style="1" customWidth="1"/>
    <col min="3868" max="3868" width="3.21875" style="1" customWidth="1"/>
    <col min="3869" max="3869" width="30.21875" style="1" customWidth="1"/>
    <col min="3870" max="3870" width="5" style="1" customWidth="1"/>
    <col min="3871" max="3871" width="0" style="1" hidden="1" customWidth="1"/>
    <col min="3872" max="3872" width="14.21875" style="1" customWidth="1"/>
    <col min="3873" max="3873" width="5.77734375" style="1" customWidth="1"/>
    <col min="3874" max="3874" width="0" style="1" hidden="1" customWidth="1"/>
    <col min="3875" max="3875" width="17.21875" style="1" customWidth="1"/>
    <col min="3876" max="3876" width="12.77734375" style="1" customWidth="1"/>
    <col min="3877" max="3877" width="0" style="1" hidden="1" customWidth="1"/>
    <col min="3878" max="3878" width="5.21875" style="1" customWidth="1"/>
    <col min="3879" max="3879" width="0" style="1" hidden="1" customWidth="1"/>
    <col min="3880" max="3880" width="17" style="1" customWidth="1"/>
    <col min="3881" max="3881" width="6.21875" style="1" customWidth="1"/>
    <col min="3882" max="3882" width="0" style="1" hidden="1" customWidth="1"/>
    <col min="3883" max="3883" width="14.21875" style="1" customWidth="1"/>
    <col min="3884" max="3884" width="7.5546875" style="1" customWidth="1"/>
    <col min="3885" max="3885" width="0" style="1" hidden="1" customWidth="1"/>
    <col min="3886" max="3887" width="14.21875" style="1" customWidth="1"/>
    <col min="3888" max="3888" width="20.77734375" style="1" customWidth="1"/>
    <col min="3889" max="3889" width="14.44140625" style="1" customWidth="1"/>
    <col min="3890" max="3890" width="15" style="1" customWidth="1"/>
    <col min="3891" max="3891" width="2.77734375" style="1" customWidth="1"/>
    <col min="3892" max="3892" width="11.77734375" style="1" customWidth="1"/>
    <col min="3893" max="3893" width="11.5546875" style="1" customWidth="1"/>
    <col min="3894" max="3894" width="2.21875" style="1" customWidth="1"/>
    <col min="3895" max="3895" width="41" style="1" customWidth="1"/>
    <col min="3896" max="3896" width="14.21875" style="1" customWidth="1"/>
    <col min="3897" max="3898" width="11.5546875" style="1" customWidth="1"/>
    <col min="3899" max="3899" width="21.77734375" style="1" customWidth="1"/>
    <col min="3900" max="4091" width="11.44140625" style="1"/>
    <col min="4092" max="4092" width="21.77734375" style="1" customWidth="1"/>
    <col min="4093" max="4093" width="13.77734375" style="1" customWidth="1"/>
    <col min="4094" max="4094" width="38.77734375" style="1" customWidth="1"/>
    <col min="4095" max="4095" width="3" style="1" bestFit="1" customWidth="1"/>
    <col min="4096" max="4096" width="32.21875" style="1" customWidth="1"/>
    <col min="4097" max="4097" width="46.21875" style="1" customWidth="1"/>
    <col min="4098" max="4098" width="19" style="1" customWidth="1"/>
    <col min="4099" max="4099" width="0" style="1" hidden="1" customWidth="1"/>
    <col min="4100" max="4100" width="17.77734375" style="1" customWidth="1"/>
    <col min="4101" max="4101" width="0" style="1" hidden="1" customWidth="1"/>
    <col min="4102" max="4102" width="22.21875" style="1" customWidth="1"/>
    <col min="4103" max="4103" width="5.21875" style="1" customWidth="1"/>
    <col min="4104" max="4104" width="36.21875" style="1" customWidth="1"/>
    <col min="4105" max="4105" width="5.77734375" style="1" customWidth="1"/>
    <col min="4106" max="4106" width="0" style="1" hidden="1" customWidth="1"/>
    <col min="4107" max="4107" width="20.77734375" style="1" customWidth="1"/>
    <col min="4108" max="4108" width="4.77734375" style="1" customWidth="1"/>
    <col min="4109" max="4109" width="0" style="1" hidden="1" customWidth="1"/>
    <col min="4110" max="4110" width="24.77734375" style="1" customWidth="1"/>
    <col min="4111" max="4111" width="12.21875" style="1" customWidth="1"/>
    <col min="4112" max="4112" width="0" style="1" hidden="1" customWidth="1"/>
    <col min="4113" max="4113" width="3.44140625" style="1" customWidth="1"/>
    <col min="4114" max="4114" width="0" style="1" hidden="1" customWidth="1"/>
    <col min="4115" max="4115" width="17.77734375" style="1" customWidth="1"/>
    <col min="4116" max="4116" width="3.44140625" style="1" customWidth="1"/>
    <col min="4117" max="4117" width="0" style="1" hidden="1" customWidth="1"/>
    <col min="4118" max="4118" width="23.77734375" style="1" customWidth="1"/>
    <col min="4119" max="4119" width="10" style="1" customWidth="1"/>
    <col min="4120" max="4120" width="0" style="1" hidden="1" customWidth="1"/>
    <col min="4121" max="4122" width="14.77734375" style="1" customWidth="1"/>
    <col min="4123" max="4123" width="12.77734375" style="1" customWidth="1"/>
    <col min="4124" max="4124" width="3.21875" style="1" customWidth="1"/>
    <col min="4125" max="4125" width="30.21875" style="1" customWidth="1"/>
    <col min="4126" max="4126" width="5" style="1" customWidth="1"/>
    <col min="4127" max="4127" width="0" style="1" hidden="1" customWidth="1"/>
    <col min="4128" max="4128" width="14.21875" style="1" customWidth="1"/>
    <col min="4129" max="4129" width="5.77734375" style="1" customWidth="1"/>
    <col min="4130" max="4130" width="0" style="1" hidden="1" customWidth="1"/>
    <col min="4131" max="4131" width="17.21875" style="1" customWidth="1"/>
    <col min="4132" max="4132" width="12.77734375" style="1" customWidth="1"/>
    <col min="4133" max="4133" width="0" style="1" hidden="1" customWidth="1"/>
    <col min="4134" max="4134" width="5.21875" style="1" customWidth="1"/>
    <col min="4135" max="4135" width="0" style="1" hidden="1" customWidth="1"/>
    <col min="4136" max="4136" width="17" style="1" customWidth="1"/>
    <col min="4137" max="4137" width="6.21875" style="1" customWidth="1"/>
    <col min="4138" max="4138" width="0" style="1" hidden="1" customWidth="1"/>
    <col min="4139" max="4139" width="14.21875" style="1" customWidth="1"/>
    <col min="4140" max="4140" width="7.5546875" style="1" customWidth="1"/>
    <col min="4141" max="4141" width="0" style="1" hidden="1" customWidth="1"/>
    <col min="4142" max="4143" width="14.21875" style="1" customWidth="1"/>
    <col min="4144" max="4144" width="20.77734375" style="1" customWidth="1"/>
    <col min="4145" max="4145" width="14.44140625" style="1" customWidth="1"/>
    <col min="4146" max="4146" width="15" style="1" customWidth="1"/>
    <col min="4147" max="4147" width="2.77734375" style="1" customWidth="1"/>
    <col min="4148" max="4148" width="11.77734375" style="1" customWidth="1"/>
    <col min="4149" max="4149" width="11.5546875" style="1" customWidth="1"/>
    <col min="4150" max="4150" width="2.21875" style="1" customWidth="1"/>
    <col min="4151" max="4151" width="41" style="1" customWidth="1"/>
    <col min="4152" max="4152" width="14.21875" style="1" customWidth="1"/>
    <col min="4153" max="4154" width="11.5546875" style="1" customWidth="1"/>
    <col min="4155" max="4155" width="21.77734375" style="1" customWidth="1"/>
    <col min="4156" max="4347" width="11.44140625" style="1"/>
    <col min="4348" max="4348" width="21.77734375" style="1" customWidth="1"/>
    <col min="4349" max="4349" width="13.77734375" style="1" customWidth="1"/>
    <col min="4350" max="4350" width="38.77734375" style="1" customWidth="1"/>
    <col min="4351" max="4351" width="3" style="1" bestFit="1" customWidth="1"/>
    <col min="4352" max="4352" width="32.21875" style="1" customWidth="1"/>
    <col min="4353" max="4353" width="46.21875" style="1" customWidth="1"/>
    <col min="4354" max="4354" width="19" style="1" customWidth="1"/>
    <col min="4355" max="4355" width="0" style="1" hidden="1" customWidth="1"/>
    <col min="4356" max="4356" width="17.77734375" style="1" customWidth="1"/>
    <col min="4357" max="4357" width="0" style="1" hidden="1" customWidth="1"/>
    <col min="4358" max="4358" width="22.21875" style="1" customWidth="1"/>
    <col min="4359" max="4359" width="5.21875" style="1" customWidth="1"/>
    <col min="4360" max="4360" width="36.21875" style="1" customWidth="1"/>
    <col min="4361" max="4361" width="5.77734375" style="1" customWidth="1"/>
    <col min="4362" max="4362" width="0" style="1" hidden="1" customWidth="1"/>
    <col min="4363" max="4363" width="20.77734375" style="1" customWidth="1"/>
    <col min="4364" max="4364" width="4.77734375" style="1" customWidth="1"/>
    <col min="4365" max="4365" width="0" style="1" hidden="1" customWidth="1"/>
    <col min="4366" max="4366" width="24.77734375" style="1" customWidth="1"/>
    <col min="4367" max="4367" width="12.21875" style="1" customWidth="1"/>
    <col min="4368" max="4368" width="0" style="1" hidden="1" customWidth="1"/>
    <col min="4369" max="4369" width="3.44140625" style="1" customWidth="1"/>
    <col min="4370" max="4370" width="0" style="1" hidden="1" customWidth="1"/>
    <col min="4371" max="4371" width="17.77734375" style="1" customWidth="1"/>
    <col min="4372" max="4372" width="3.44140625" style="1" customWidth="1"/>
    <col min="4373" max="4373" width="0" style="1" hidden="1" customWidth="1"/>
    <col min="4374" max="4374" width="23.77734375" style="1" customWidth="1"/>
    <col min="4375" max="4375" width="10" style="1" customWidth="1"/>
    <col min="4376" max="4376" width="0" style="1" hidden="1" customWidth="1"/>
    <col min="4377" max="4378" width="14.77734375" style="1" customWidth="1"/>
    <col min="4379" max="4379" width="12.77734375" style="1" customWidth="1"/>
    <col min="4380" max="4380" width="3.21875" style="1" customWidth="1"/>
    <col min="4381" max="4381" width="30.21875" style="1" customWidth="1"/>
    <col min="4382" max="4382" width="5" style="1" customWidth="1"/>
    <col min="4383" max="4383" width="0" style="1" hidden="1" customWidth="1"/>
    <col min="4384" max="4384" width="14.21875" style="1" customWidth="1"/>
    <col min="4385" max="4385" width="5.77734375" style="1" customWidth="1"/>
    <col min="4386" max="4386" width="0" style="1" hidden="1" customWidth="1"/>
    <col min="4387" max="4387" width="17.21875" style="1" customWidth="1"/>
    <col min="4388" max="4388" width="12.77734375" style="1" customWidth="1"/>
    <col min="4389" max="4389" width="0" style="1" hidden="1" customWidth="1"/>
    <col min="4390" max="4390" width="5.21875" style="1" customWidth="1"/>
    <col min="4391" max="4391" width="0" style="1" hidden="1" customWidth="1"/>
    <col min="4392" max="4392" width="17" style="1" customWidth="1"/>
    <col min="4393" max="4393" width="6.21875" style="1" customWidth="1"/>
    <col min="4394" max="4394" width="0" style="1" hidden="1" customWidth="1"/>
    <col min="4395" max="4395" width="14.21875" style="1" customWidth="1"/>
    <col min="4396" max="4396" width="7.5546875" style="1" customWidth="1"/>
    <col min="4397" max="4397" width="0" style="1" hidden="1" customWidth="1"/>
    <col min="4398" max="4399" width="14.21875" style="1" customWidth="1"/>
    <col min="4400" max="4400" width="20.77734375" style="1" customWidth="1"/>
    <col min="4401" max="4401" width="14.44140625" style="1" customWidth="1"/>
    <col min="4402" max="4402" width="15" style="1" customWidth="1"/>
    <col min="4403" max="4403" width="2.77734375" style="1" customWidth="1"/>
    <col min="4404" max="4404" width="11.77734375" style="1" customWidth="1"/>
    <col min="4405" max="4405" width="11.5546875" style="1" customWidth="1"/>
    <col min="4406" max="4406" width="2.21875" style="1" customWidth="1"/>
    <col min="4407" max="4407" width="41" style="1" customWidth="1"/>
    <col min="4408" max="4408" width="14.21875" style="1" customWidth="1"/>
    <col min="4409" max="4410" width="11.5546875" style="1" customWidth="1"/>
    <col min="4411" max="4411" width="21.77734375" style="1" customWidth="1"/>
    <col min="4412" max="4603" width="11.44140625" style="1"/>
    <col min="4604" max="4604" width="21.77734375" style="1" customWidth="1"/>
    <col min="4605" max="4605" width="13.77734375" style="1" customWidth="1"/>
    <col min="4606" max="4606" width="38.77734375" style="1" customWidth="1"/>
    <col min="4607" max="4607" width="3" style="1" bestFit="1" customWidth="1"/>
    <col min="4608" max="4608" width="32.21875" style="1" customWidth="1"/>
    <col min="4609" max="4609" width="46.21875" style="1" customWidth="1"/>
    <col min="4610" max="4610" width="19" style="1" customWidth="1"/>
    <col min="4611" max="4611" width="0" style="1" hidden="1" customWidth="1"/>
    <col min="4612" max="4612" width="17.77734375" style="1" customWidth="1"/>
    <col min="4613" max="4613" width="0" style="1" hidden="1" customWidth="1"/>
    <col min="4614" max="4614" width="22.21875" style="1" customWidth="1"/>
    <col min="4615" max="4615" width="5.21875" style="1" customWidth="1"/>
    <col min="4616" max="4616" width="36.21875" style="1" customWidth="1"/>
    <col min="4617" max="4617" width="5.77734375" style="1" customWidth="1"/>
    <col min="4618" max="4618" width="0" style="1" hidden="1" customWidth="1"/>
    <col min="4619" max="4619" width="20.77734375" style="1" customWidth="1"/>
    <col min="4620" max="4620" width="4.77734375" style="1" customWidth="1"/>
    <col min="4621" max="4621" width="0" style="1" hidden="1" customWidth="1"/>
    <col min="4622" max="4622" width="24.77734375" style="1" customWidth="1"/>
    <col min="4623" max="4623" width="12.21875" style="1" customWidth="1"/>
    <col min="4624" max="4624" width="0" style="1" hidden="1" customWidth="1"/>
    <col min="4625" max="4625" width="3.44140625" style="1" customWidth="1"/>
    <col min="4626" max="4626" width="0" style="1" hidden="1" customWidth="1"/>
    <col min="4627" max="4627" width="17.77734375" style="1" customWidth="1"/>
    <col min="4628" max="4628" width="3.44140625" style="1" customWidth="1"/>
    <col min="4629" max="4629" width="0" style="1" hidden="1" customWidth="1"/>
    <col min="4630" max="4630" width="23.77734375" style="1" customWidth="1"/>
    <col min="4631" max="4631" width="10" style="1" customWidth="1"/>
    <col min="4632" max="4632" width="0" style="1" hidden="1" customWidth="1"/>
    <col min="4633" max="4634" width="14.77734375" style="1" customWidth="1"/>
    <col min="4635" max="4635" width="12.77734375" style="1" customWidth="1"/>
    <col min="4636" max="4636" width="3.21875" style="1" customWidth="1"/>
    <col min="4637" max="4637" width="30.21875" style="1" customWidth="1"/>
    <col min="4638" max="4638" width="5" style="1" customWidth="1"/>
    <col min="4639" max="4639" width="0" style="1" hidden="1" customWidth="1"/>
    <col min="4640" max="4640" width="14.21875" style="1" customWidth="1"/>
    <col min="4641" max="4641" width="5.77734375" style="1" customWidth="1"/>
    <col min="4642" max="4642" width="0" style="1" hidden="1" customWidth="1"/>
    <col min="4643" max="4643" width="17.21875" style="1" customWidth="1"/>
    <col min="4644" max="4644" width="12.77734375" style="1" customWidth="1"/>
    <col min="4645" max="4645" width="0" style="1" hidden="1" customWidth="1"/>
    <col min="4646" max="4646" width="5.21875" style="1" customWidth="1"/>
    <col min="4647" max="4647" width="0" style="1" hidden="1" customWidth="1"/>
    <col min="4648" max="4648" width="17" style="1" customWidth="1"/>
    <col min="4649" max="4649" width="6.21875" style="1" customWidth="1"/>
    <col min="4650" max="4650" width="0" style="1" hidden="1" customWidth="1"/>
    <col min="4651" max="4651" width="14.21875" style="1" customWidth="1"/>
    <col min="4652" max="4652" width="7.5546875" style="1" customWidth="1"/>
    <col min="4653" max="4653" width="0" style="1" hidden="1" customWidth="1"/>
    <col min="4654" max="4655" width="14.21875" style="1" customWidth="1"/>
    <col min="4656" max="4656" width="20.77734375" style="1" customWidth="1"/>
    <col min="4657" max="4657" width="14.44140625" style="1" customWidth="1"/>
    <col min="4658" max="4658" width="15" style="1" customWidth="1"/>
    <col min="4659" max="4659" width="2.77734375" style="1" customWidth="1"/>
    <col min="4660" max="4660" width="11.77734375" style="1" customWidth="1"/>
    <col min="4661" max="4661" width="11.5546875" style="1" customWidth="1"/>
    <col min="4662" max="4662" width="2.21875" style="1" customWidth="1"/>
    <col min="4663" max="4663" width="41" style="1" customWidth="1"/>
    <col min="4664" max="4664" width="14.21875" style="1" customWidth="1"/>
    <col min="4665" max="4666" width="11.5546875" style="1" customWidth="1"/>
    <col min="4667" max="4667" width="21.77734375" style="1" customWidth="1"/>
    <col min="4668" max="4859" width="11.44140625" style="1"/>
    <col min="4860" max="4860" width="21.77734375" style="1" customWidth="1"/>
    <col min="4861" max="4861" width="13.77734375" style="1" customWidth="1"/>
    <col min="4862" max="4862" width="38.77734375" style="1" customWidth="1"/>
    <col min="4863" max="4863" width="3" style="1" bestFit="1" customWidth="1"/>
    <col min="4864" max="4864" width="32.21875" style="1" customWidth="1"/>
    <col min="4865" max="4865" width="46.21875" style="1" customWidth="1"/>
    <col min="4866" max="4866" width="19" style="1" customWidth="1"/>
    <col min="4867" max="4867" width="0" style="1" hidden="1" customWidth="1"/>
    <col min="4868" max="4868" width="17.77734375" style="1" customWidth="1"/>
    <col min="4869" max="4869" width="0" style="1" hidden="1" customWidth="1"/>
    <col min="4870" max="4870" width="22.21875" style="1" customWidth="1"/>
    <col min="4871" max="4871" width="5.21875" style="1" customWidth="1"/>
    <col min="4872" max="4872" width="36.21875" style="1" customWidth="1"/>
    <col min="4873" max="4873" width="5.77734375" style="1" customWidth="1"/>
    <col min="4874" max="4874" width="0" style="1" hidden="1" customWidth="1"/>
    <col min="4875" max="4875" width="20.77734375" style="1" customWidth="1"/>
    <col min="4876" max="4876" width="4.77734375" style="1" customWidth="1"/>
    <col min="4877" max="4877" width="0" style="1" hidden="1" customWidth="1"/>
    <col min="4878" max="4878" width="24.77734375" style="1" customWidth="1"/>
    <col min="4879" max="4879" width="12.21875" style="1" customWidth="1"/>
    <col min="4880" max="4880" width="0" style="1" hidden="1" customWidth="1"/>
    <col min="4881" max="4881" width="3.44140625" style="1" customWidth="1"/>
    <col min="4882" max="4882" width="0" style="1" hidden="1" customWidth="1"/>
    <col min="4883" max="4883" width="17.77734375" style="1" customWidth="1"/>
    <col min="4884" max="4884" width="3.44140625" style="1" customWidth="1"/>
    <col min="4885" max="4885" width="0" style="1" hidden="1" customWidth="1"/>
    <col min="4886" max="4886" width="23.77734375" style="1" customWidth="1"/>
    <col min="4887" max="4887" width="10" style="1" customWidth="1"/>
    <col min="4888" max="4888" width="0" style="1" hidden="1" customWidth="1"/>
    <col min="4889" max="4890" width="14.77734375" style="1" customWidth="1"/>
    <col min="4891" max="4891" width="12.77734375" style="1" customWidth="1"/>
    <col min="4892" max="4892" width="3.21875" style="1" customWidth="1"/>
    <col min="4893" max="4893" width="30.21875" style="1" customWidth="1"/>
    <col min="4894" max="4894" width="5" style="1" customWidth="1"/>
    <col min="4895" max="4895" width="0" style="1" hidden="1" customWidth="1"/>
    <col min="4896" max="4896" width="14.21875" style="1" customWidth="1"/>
    <col min="4897" max="4897" width="5.77734375" style="1" customWidth="1"/>
    <col min="4898" max="4898" width="0" style="1" hidden="1" customWidth="1"/>
    <col min="4899" max="4899" width="17.21875" style="1" customWidth="1"/>
    <col min="4900" max="4900" width="12.77734375" style="1" customWidth="1"/>
    <col min="4901" max="4901" width="0" style="1" hidden="1" customWidth="1"/>
    <col min="4902" max="4902" width="5.21875" style="1" customWidth="1"/>
    <col min="4903" max="4903" width="0" style="1" hidden="1" customWidth="1"/>
    <col min="4904" max="4904" width="17" style="1" customWidth="1"/>
    <col min="4905" max="4905" width="6.21875" style="1" customWidth="1"/>
    <col min="4906" max="4906" width="0" style="1" hidden="1" customWidth="1"/>
    <col min="4907" max="4907" width="14.21875" style="1" customWidth="1"/>
    <col min="4908" max="4908" width="7.5546875" style="1" customWidth="1"/>
    <col min="4909" max="4909" width="0" style="1" hidden="1" customWidth="1"/>
    <col min="4910" max="4911" width="14.21875" style="1" customWidth="1"/>
    <col min="4912" max="4912" width="20.77734375" style="1" customWidth="1"/>
    <col min="4913" max="4913" width="14.44140625" style="1" customWidth="1"/>
    <col min="4914" max="4914" width="15" style="1" customWidth="1"/>
    <col min="4915" max="4915" width="2.77734375" style="1" customWidth="1"/>
    <col min="4916" max="4916" width="11.77734375" style="1" customWidth="1"/>
    <col min="4917" max="4917" width="11.5546875" style="1" customWidth="1"/>
    <col min="4918" max="4918" width="2.21875" style="1" customWidth="1"/>
    <col min="4919" max="4919" width="41" style="1" customWidth="1"/>
    <col min="4920" max="4920" width="14.21875" style="1" customWidth="1"/>
    <col min="4921" max="4922" width="11.5546875" style="1" customWidth="1"/>
    <col min="4923" max="4923" width="21.77734375" style="1" customWidth="1"/>
    <col min="4924" max="5115" width="11.44140625" style="1"/>
    <col min="5116" max="5116" width="21.77734375" style="1" customWidth="1"/>
    <col min="5117" max="5117" width="13.77734375" style="1" customWidth="1"/>
    <col min="5118" max="5118" width="38.77734375" style="1" customWidth="1"/>
    <col min="5119" max="5119" width="3" style="1" bestFit="1" customWidth="1"/>
    <col min="5120" max="5120" width="32.21875" style="1" customWidth="1"/>
    <col min="5121" max="5121" width="46.21875" style="1" customWidth="1"/>
    <col min="5122" max="5122" width="19" style="1" customWidth="1"/>
    <col min="5123" max="5123" width="0" style="1" hidden="1" customWidth="1"/>
    <col min="5124" max="5124" width="17.77734375" style="1" customWidth="1"/>
    <col min="5125" max="5125" width="0" style="1" hidden="1" customWidth="1"/>
    <col min="5126" max="5126" width="22.21875" style="1" customWidth="1"/>
    <col min="5127" max="5127" width="5.21875" style="1" customWidth="1"/>
    <col min="5128" max="5128" width="36.21875" style="1" customWidth="1"/>
    <col min="5129" max="5129" width="5.77734375" style="1" customWidth="1"/>
    <col min="5130" max="5130" width="0" style="1" hidden="1" customWidth="1"/>
    <col min="5131" max="5131" width="20.77734375" style="1" customWidth="1"/>
    <col min="5132" max="5132" width="4.77734375" style="1" customWidth="1"/>
    <col min="5133" max="5133" width="0" style="1" hidden="1" customWidth="1"/>
    <col min="5134" max="5134" width="24.77734375" style="1" customWidth="1"/>
    <col min="5135" max="5135" width="12.21875" style="1" customWidth="1"/>
    <col min="5136" max="5136" width="0" style="1" hidden="1" customWidth="1"/>
    <col min="5137" max="5137" width="3.44140625" style="1" customWidth="1"/>
    <col min="5138" max="5138" width="0" style="1" hidden="1" customWidth="1"/>
    <col min="5139" max="5139" width="17.77734375" style="1" customWidth="1"/>
    <col min="5140" max="5140" width="3.44140625" style="1" customWidth="1"/>
    <col min="5141" max="5141" width="0" style="1" hidden="1" customWidth="1"/>
    <col min="5142" max="5142" width="23.77734375" style="1" customWidth="1"/>
    <col min="5143" max="5143" width="10" style="1" customWidth="1"/>
    <col min="5144" max="5144" width="0" style="1" hidden="1" customWidth="1"/>
    <col min="5145" max="5146" width="14.77734375" style="1" customWidth="1"/>
    <col min="5147" max="5147" width="12.77734375" style="1" customWidth="1"/>
    <col min="5148" max="5148" width="3.21875" style="1" customWidth="1"/>
    <col min="5149" max="5149" width="30.21875" style="1" customWidth="1"/>
    <col min="5150" max="5150" width="5" style="1" customWidth="1"/>
    <col min="5151" max="5151" width="0" style="1" hidden="1" customWidth="1"/>
    <col min="5152" max="5152" width="14.21875" style="1" customWidth="1"/>
    <col min="5153" max="5153" width="5.77734375" style="1" customWidth="1"/>
    <col min="5154" max="5154" width="0" style="1" hidden="1" customWidth="1"/>
    <col min="5155" max="5155" width="17.21875" style="1" customWidth="1"/>
    <col min="5156" max="5156" width="12.77734375" style="1" customWidth="1"/>
    <col min="5157" max="5157" width="0" style="1" hidden="1" customWidth="1"/>
    <col min="5158" max="5158" width="5.21875" style="1" customWidth="1"/>
    <col min="5159" max="5159" width="0" style="1" hidden="1" customWidth="1"/>
    <col min="5160" max="5160" width="17" style="1" customWidth="1"/>
    <col min="5161" max="5161" width="6.21875" style="1" customWidth="1"/>
    <col min="5162" max="5162" width="0" style="1" hidden="1" customWidth="1"/>
    <col min="5163" max="5163" width="14.21875" style="1" customWidth="1"/>
    <col min="5164" max="5164" width="7.5546875" style="1" customWidth="1"/>
    <col min="5165" max="5165" width="0" style="1" hidden="1" customWidth="1"/>
    <col min="5166" max="5167" width="14.21875" style="1" customWidth="1"/>
    <col min="5168" max="5168" width="20.77734375" style="1" customWidth="1"/>
    <col min="5169" max="5169" width="14.44140625" style="1" customWidth="1"/>
    <col min="5170" max="5170" width="15" style="1" customWidth="1"/>
    <col min="5171" max="5171" width="2.77734375" style="1" customWidth="1"/>
    <col min="5172" max="5172" width="11.77734375" style="1" customWidth="1"/>
    <col min="5173" max="5173" width="11.5546875" style="1" customWidth="1"/>
    <col min="5174" max="5174" width="2.21875" style="1" customWidth="1"/>
    <col min="5175" max="5175" width="41" style="1" customWidth="1"/>
    <col min="5176" max="5176" width="14.21875" style="1" customWidth="1"/>
    <col min="5177" max="5178" width="11.5546875" style="1" customWidth="1"/>
    <col min="5179" max="5179" width="21.77734375" style="1" customWidth="1"/>
    <col min="5180" max="5371" width="11.44140625" style="1"/>
    <col min="5372" max="5372" width="21.77734375" style="1" customWidth="1"/>
    <col min="5373" max="5373" width="13.77734375" style="1" customWidth="1"/>
    <col min="5374" max="5374" width="38.77734375" style="1" customWidth="1"/>
    <col min="5375" max="5375" width="3" style="1" bestFit="1" customWidth="1"/>
    <col min="5376" max="5376" width="32.21875" style="1" customWidth="1"/>
    <col min="5377" max="5377" width="46.21875" style="1" customWidth="1"/>
    <col min="5378" max="5378" width="19" style="1" customWidth="1"/>
    <col min="5379" max="5379" width="0" style="1" hidden="1" customWidth="1"/>
    <col min="5380" max="5380" width="17.77734375" style="1" customWidth="1"/>
    <col min="5381" max="5381" width="0" style="1" hidden="1" customWidth="1"/>
    <col min="5382" max="5382" width="22.21875" style="1" customWidth="1"/>
    <col min="5383" max="5383" width="5.21875" style="1" customWidth="1"/>
    <col min="5384" max="5384" width="36.21875" style="1" customWidth="1"/>
    <col min="5385" max="5385" width="5.77734375" style="1" customWidth="1"/>
    <col min="5386" max="5386" width="0" style="1" hidden="1" customWidth="1"/>
    <col min="5387" max="5387" width="20.77734375" style="1" customWidth="1"/>
    <col min="5388" max="5388" width="4.77734375" style="1" customWidth="1"/>
    <col min="5389" max="5389" width="0" style="1" hidden="1" customWidth="1"/>
    <col min="5390" max="5390" width="24.77734375" style="1" customWidth="1"/>
    <col min="5391" max="5391" width="12.21875" style="1" customWidth="1"/>
    <col min="5392" max="5392" width="0" style="1" hidden="1" customWidth="1"/>
    <col min="5393" max="5393" width="3.44140625" style="1" customWidth="1"/>
    <col min="5394" max="5394" width="0" style="1" hidden="1" customWidth="1"/>
    <col min="5395" max="5395" width="17.77734375" style="1" customWidth="1"/>
    <col min="5396" max="5396" width="3.44140625" style="1" customWidth="1"/>
    <col min="5397" max="5397" width="0" style="1" hidden="1" customWidth="1"/>
    <col min="5398" max="5398" width="23.77734375" style="1" customWidth="1"/>
    <col min="5399" max="5399" width="10" style="1" customWidth="1"/>
    <col min="5400" max="5400" width="0" style="1" hidden="1" customWidth="1"/>
    <col min="5401" max="5402" width="14.77734375" style="1" customWidth="1"/>
    <col min="5403" max="5403" width="12.77734375" style="1" customWidth="1"/>
    <col min="5404" max="5404" width="3.21875" style="1" customWidth="1"/>
    <col min="5405" max="5405" width="30.21875" style="1" customWidth="1"/>
    <col min="5406" max="5406" width="5" style="1" customWidth="1"/>
    <col min="5407" max="5407" width="0" style="1" hidden="1" customWidth="1"/>
    <col min="5408" max="5408" width="14.21875" style="1" customWidth="1"/>
    <col min="5409" max="5409" width="5.77734375" style="1" customWidth="1"/>
    <col min="5410" max="5410" width="0" style="1" hidden="1" customWidth="1"/>
    <col min="5411" max="5411" width="17.21875" style="1" customWidth="1"/>
    <col min="5412" max="5412" width="12.77734375" style="1" customWidth="1"/>
    <col min="5413" max="5413" width="0" style="1" hidden="1" customWidth="1"/>
    <col min="5414" max="5414" width="5.21875" style="1" customWidth="1"/>
    <col min="5415" max="5415" width="0" style="1" hidden="1" customWidth="1"/>
    <col min="5416" max="5416" width="17" style="1" customWidth="1"/>
    <col min="5417" max="5417" width="6.21875" style="1" customWidth="1"/>
    <col min="5418" max="5418" width="0" style="1" hidden="1" customWidth="1"/>
    <col min="5419" max="5419" width="14.21875" style="1" customWidth="1"/>
    <col min="5420" max="5420" width="7.5546875" style="1" customWidth="1"/>
    <col min="5421" max="5421" width="0" style="1" hidden="1" customWidth="1"/>
    <col min="5422" max="5423" width="14.21875" style="1" customWidth="1"/>
    <col min="5424" max="5424" width="20.77734375" style="1" customWidth="1"/>
    <col min="5425" max="5425" width="14.44140625" style="1" customWidth="1"/>
    <col min="5426" max="5426" width="15" style="1" customWidth="1"/>
    <col min="5427" max="5427" width="2.77734375" style="1" customWidth="1"/>
    <col min="5428" max="5428" width="11.77734375" style="1" customWidth="1"/>
    <col min="5429" max="5429" width="11.5546875" style="1" customWidth="1"/>
    <col min="5430" max="5430" width="2.21875" style="1" customWidth="1"/>
    <col min="5431" max="5431" width="41" style="1" customWidth="1"/>
    <col min="5432" max="5432" width="14.21875" style="1" customWidth="1"/>
    <col min="5433" max="5434" width="11.5546875" style="1" customWidth="1"/>
    <col min="5435" max="5435" width="21.77734375" style="1" customWidth="1"/>
    <col min="5436" max="5627" width="11.44140625" style="1"/>
    <col min="5628" max="5628" width="21.77734375" style="1" customWidth="1"/>
    <col min="5629" max="5629" width="13.77734375" style="1" customWidth="1"/>
    <col min="5630" max="5630" width="38.77734375" style="1" customWidth="1"/>
    <col min="5631" max="5631" width="3" style="1" bestFit="1" customWidth="1"/>
    <col min="5632" max="5632" width="32.21875" style="1" customWidth="1"/>
    <col min="5633" max="5633" width="46.21875" style="1" customWidth="1"/>
    <col min="5634" max="5634" width="19" style="1" customWidth="1"/>
    <col min="5635" max="5635" width="0" style="1" hidden="1" customWidth="1"/>
    <col min="5636" max="5636" width="17.77734375" style="1" customWidth="1"/>
    <col min="5637" max="5637" width="0" style="1" hidden="1" customWidth="1"/>
    <col min="5638" max="5638" width="22.21875" style="1" customWidth="1"/>
    <col min="5639" max="5639" width="5.21875" style="1" customWidth="1"/>
    <col min="5640" max="5640" width="36.21875" style="1" customWidth="1"/>
    <col min="5641" max="5641" width="5.77734375" style="1" customWidth="1"/>
    <col min="5642" max="5642" width="0" style="1" hidden="1" customWidth="1"/>
    <col min="5643" max="5643" width="20.77734375" style="1" customWidth="1"/>
    <col min="5644" max="5644" width="4.77734375" style="1" customWidth="1"/>
    <col min="5645" max="5645" width="0" style="1" hidden="1" customWidth="1"/>
    <col min="5646" max="5646" width="24.77734375" style="1" customWidth="1"/>
    <col min="5647" max="5647" width="12.21875" style="1" customWidth="1"/>
    <col min="5648" max="5648" width="0" style="1" hidden="1" customWidth="1"/>
    <col min="5649" max="5649" width="3.44140625" style="1" customWidth="1"/>
    <col min="5650" max="5650" width="0" style="1" hidden="1" customWidth="1"/>
    <col min="5651" max="5651" width="17.77734375" style="1" customWidth="1"/>
    <col min="5652" max="5652" width="3.44140625" style="1" customWidth="1"/>
    <col min="5653" max="5653" width="0" style="1" hidden="1" customWidth="1"/>
    <col min="5654" max="5654" width="23.77734375" style="1" customWidth="1"/>
    <col min="5655" max="5655" width="10" style="1" customWidth="1"/>
    <col min="5656" max="5656" width="0" style="1" hidden="1" customWidth="1"/>
    <col min="5657" max="5658" width="14.77734375" style="1" customWidth="1"/>
    <col min="5659" max="5659" width="12.77734375" style="1" customWidth="1"/>
    <col min="5660" max="5660" width="3.21875" style="1" customWidth="1"/>
    <col min="5661" max="5661" width="30.21875" style="1" customWidth="1"/>
    <col min="5662" max="5662" width="5" style="1" customWidth="1"/>
    <col min="5663" max="5663" width="0" style="1" hidden="1" customWidth="1"/>
    <col min="5664" max="5664" width="14.21875" style="1" customWidth="1"/>
    <col min="5665" max="5665" width="5.77734375" style="1" customWidth="1"/>
    <col min="5666" max="5666" width="0" style="1" hidden="1" customWidth="1"/>
    <col min="5667" max="5667" width="17.21875" style="1" customWidth="1"/>
    <col min="5668" max="5668" width="12.77734375" style="1" customWidth="1"/>
    <col min="5669" max="5669" width="0" style="1" hidden="1" customWidth="1"/>
    <col min="5670" max="5670" width="5.21875" style="1" customWidth="1"/>
    <col min="5671" max="5671" width="0" style="1" hidden="1" customWidth="1"/>
    <col min="5672" max="5672" width="17" style="1" customWidth="1"/>
    <col min="5673" max="5673" width="6.21875" style="1" customWidth="1"/>
    <col min="5674" max="5674" width="0" style="1" hidden="1" customWidth="1"/>
    <col min="5675" max="5675" width="14.21875" style="1" customWidth="1"/>
    <col min="5676" max="5676" width="7.5546875" style="1" customWidth="1"/>
    <col min="5677" max="5677" width="0" style="1" hidden="1" customWidth="1"/>
    <col min="5678" max="5679" width="14.21875" style="1" customWidth="1"/>
    <col min="5680" max="5680" width="20.77734375" style="1" customWidth="1"/>
    <col min="5681" max="5681" width="14.44140625" style="1" customWidth="1"/>
    <col min="5682" max="5682" width="15" style="1" customWidth="1"/>
    <col min="5683" max="5683" width="2.77734375" style="1" customWidth="1"/>
    <col min="5684" max="5684" width="11.77734375" style="1" customWidth="1"/>
    <col min="5685" max="5685" width="11.5546875" style="1" customWidth="1"/>
    <col min="5686" max="5686" width="2.21875" style="1" customWidth="1"/>
    <col min="5687" max="5687" width="41" style="1" customWidth="1"/>
    <col min="5688" max="5688" width="14.21875" style="1" customWidth="1"/>
    <col min="5689" max="5690" width="11.5546875" style="1" customWidth="1"/>
    <col min="5691" max="5691" width="21.77734375" style="1" customWidth="1"/>
    <col min="5692" max="5883" width="11.44140625" style="1"/>
    <col min="5884" max="5884" width="21.77734375" style="1" customWidth="1"/>
    <col min="5885" max="5885" width="13.77734375" style="1" customWidth="1"/>
    <col min="5886" max="5886" width="38.77734375" style="1" customWidth="1"/>
    <col min="5887" max="5887" width="3" style="1" bestFit="1" customWidth="1"/>
    <col min="5888" max="5888" width="32.21875" style="1" customWidth="1"/>
    <col min="5889" max="5889" width="46.21875" style="1" customWidth="1"/>
    <col min="5890" max="5890" width="19" style="1" customWidth="1"/>
    <col min="5891" max="5891" width="0" style="1" hidden="1" customWidth="1"/>
    <col min="5892" max="5892" width="17.77734375" style="1" customWidth="1"/>
    <col min="5893" max="5893" width="0" style="1" hidden="1" customWidth="1"/>
    <col min="5894" max="5894" width="22.21875" style="1" customWidth="1"/>
    <col min="5895" max="5895" width="5.21875" style="1" customWidth="1"/>
    <col min="5896" max="5896" width="36.21875" style="1" customWidth="1"/>
    <col min="5897" max="5897" width="5.77734375" style="1" customWidth="1"/>
    <col min="5898" max="5898" width="0" style="1" hidden="1" customWidth="1"/>
    <col min="5899" max="5899" width="20.77734375" style="1" customWidth="1"/>
    <col min="5900" max="5900" width="4.77734375" style="1" customWidth="1"/>
    <col min="5901" max="5901" width="0" style="1" hidden="1" customWidth="1"/>
    <col min="5902" max="5902" width="24.77734375" style="1" customWidth="1"/>
    <col min="5903" max="5903" width="12.21875" style="1" customWidth="1"/>
    <col min="5904" max="5904" width="0" style="1" hidden="1" customWidth="1"/>
    <col min="5905" max="5905" width="3.44140625" style="1" customWidth="1"/>
    <col min="5906" max="5906" width="0" style="1" hidden="1" customWidth="1"/>
    <col min="5907" max="5907" width="17.77734375" style="1" customWidth="1"/>
    <col min="5908" max="5908" width="3.44140625" style="1" customWidth="1"/>
    <col min="5909" max="5909" width="0" style="1" hidden="1" customWidth="1"/>
    <col min="5910" max="5910" width="23.77734375" style="1" customWidth="1"/>
    <col min="5911" max="5911" width="10" style="1" customWidth="1"/>
    <col min="5912" max="5912" width="0" style="1" hidden="1" customWidth="1"/>
    <col min="5913" max="5914" width="14.77734375" style="1" customWidth="1"/>
    <col min="5915" max="5915" width="12.77734375" style="1" customWidth="1"/>
    <col min="5916" max="5916" width="3.21875" style="1" customWidth="1"/>
    <col min="5917" max="5917" width="30.21875" style="1" customWidth="1"/>
    <col min="5918" max="5918" width="5" style="1" customWidth="1"/>
    <col min="5919" max="5919" width="0" style="1" hidden="1" customWidth="1"/>
    <col min="5920" max="5920" width="14.21875" style="1" customWidth="1"/>
    <col min="5921" max="5921" width="5.77734375" style="1" customWidth="1"/>
    <col min="5922" max="5922" width="0" style="1" hidden="1" customWidth="1"/>
    <col min="5923" max="5923" width="17.21875" style="1" customWidth="1"/>
    <col min="5924" max="5924" width="12.77734375" style="1" customWidth="1"/>
    <col min="5925" max="5925" width="0" style="1" hidden="1" customWidth="1"/>
    <col min="5926" max="5926" width="5.21875" style="1" customWidth="1"/>
    <col min="5927" max="5927" width="0" style="1" hidden="1" customWidth="1"/>
    <col min="5928" max="5928" width="17" style="1" customWidth="1"/>
    <col min="5929" max="5929" width="6.21875" style="1" customWidth="1"/>
    <col min="5930" max="5930" width="0" style="1" hidden="1" customWidth="1"/>
    <col min="5931" max="5931" width="14.21875" style="1" customWidth="1"/>
    <col min="5932" max="5932" width="7.5546875" style="1" customWidth="1"/>
    <col min="5933" max="5933" width="0" style="1" hidden="1" customWidth="1"/>
    <col min="5934" max="5935" width="14.21875" style="1" customWidth="1"/>
    <col min="5936" max="5936" width="20.77734375" style="1" customWidth="1"/>
    <col min="5937" max="5937" width="14.44140625" style="1" customWidth="1"/>
    <col min="5938" max="5938" width="15" style="1" customWidth="1"/>
    <col min="5939" max="5939" width="2.77734375" style="1" customWidth="1"/>
    <col min="5940" max="5940" width="11.77734375" style="1" customWidth="1"/>
    <col min="5941" max="5941" width="11.5546875" style="1" customWidth="1"/>
    <col min="5942" max="5942" width="2.21875" style="1" customWidth="1"/>
    <col min="5943" max="5943" width="41" style="1" customWidth="1"/>
    <col min="5944" max="5944" width="14.21875" style="1" customWidth="1"/>
    <col min="5945" max="5946" width="11.5546875" style="1" customWidth="1"/>
    <col min="5947" max="5947" width="21.77734375" style="1" customWidth="1"/>
    <col min="5948" max="6139" width="11.44140625" style="1"/>
    <col min="6140" max="6140" width="21.77734375" style="1" customWidth="1"/>
    <col min="6141" max="6141" width="13.77734375" style="1" customWidth="1"/>
    <col min="6142" max="6142" width="38.77734375" style="1" customWidth="1"/>
    <col min="6143" max="6143" width="3" style="1" bestFit="1" customWidth="1"/>
    <col min="6144" max="6144" width="32.21875" style="1" customWidth="1"/>
    <col min="6145" max="6145" width="46.21875" style="1" customWidth="1"/>
    <col min="6146" max="6146" width="19" style="1" customWidth="1"/>
    <col min="6147" max="6147" width="0" style="1" hidden="1" customWidth="1"/>
    <col min="6148" max="6148" width="17.77734375" style="1" customWidth="1"/>
    <col min="6149" max="6149" width="0" style="1" hidden="1" customWidth="1"/>
    <col min="6150" max="6150" width="22.21875" style="1" customWidth="1"/>
    <col min="6151" max="6151" width="5.21875" style="1" customWidth="1"/>
    <col min="6152" max="6152" width="36.21875" style="1" customWidth="1"/>
    <col min="6153" max="6153" width="5.77734375" style="1" customWidth="1"/>
    <col min="6154" max="6154" width="0" style="1" hidden="1" customWidth="1"/>
    <col min="6155" max="6155" width="20.77734375" style="1" customWidth="1"/>
    <col min="6156" max="6156" width="4.77734375" style="1" customWidth="1"/>
    <col min="6157" max="6157" width="0" style="1" hidden="1" customWidth="1"/>
    <col min="6158" max="6158" width="24.77734375" style="1" customWidth="1"/>
    <col min="6159" max="6159" width="12.21875" style="1" customWidth="1"/>
    <col min="6160" max="6160" width="0" style="1" hidden="1" customWidth="1"/>
    <col min="6161" max="6161" width="3.44140625" style="1" customWidth="1"/>
    <col min="6162" max="6162" width="0" style="1" hidden="1" customWidth="1"/>
    <col min="6163" max="6163" width="17.77734375" style="1" customWidth="1"/>
    <col min="6164" max="6164" width="3.44140625" style="1" customWidth="1"/>
    <col min="6165" max="6165" width="0" style="1" hidden="1" customWidth="1"/>
    <col min="6166" max="6166" width="23.77734375" style="1" customWidth="1"/>
    <col min="6167" max="6167" width="10" style="1" customWidth="1"/>
    <col min="6168" max="6168" width="0" style="1" hidden="1" customWidth="1"/>
    <col min="6169" max="6170" width="14.77734375" style="1" customWidth="1"/>
    <col min="6171" max="6171" width="12.77734375" style="1" customWidth="1"/>
    <col min="6172" max="6172" width="3.21875" style="1" customWidth="1"/>
    <col min="6173" max="6173" width="30.21875" style="1" customWidth="1"/>
    <col min="6174" max="6174" width="5" style="1" customWidth="1"/>
    <col min="6175" max="6175" width="0" style="1" hidden="1" customWidth="1"/>
    <col min="6176" max="6176" width="14.21875" style="1" customWidth="1"/>
    <col min="6177" max="6177" width="5.77734375" style="1" customWidth="1"/>
    <col min="6178" max="6178" width="0" style="1" hidden="1" customWidth="1"/>
    <col min="6179" max="6179" width="17.21875" style="1" customWidth="1"/>
    <col min="6180" max="6180" width="12.77734375" style="1" customWidth="1"/>
    <col min="6181" max="6181" width="0" style="1" hidden="1" customWidth="1"/>
    <col min="6182" max="6182" width="5.21875" style="1" customWidth="1"/>
    <col min="6183" max="6183" width="0" style="1" hidden="1" customWidth="1"/>
    <col min="6184" max="6184" width="17" style="1" customWidth="1"/>
    <col min="6185" max="6185" width="6.21875" style="1" customWidth="1"/>
    <col min="6186" max="6186" width="0" style="1" hidden="1" customWidth="1"/>
    <col min="6187" max="6187" width="14.21875" style="1" customWidth="1"/>
    <col min="6188" max="6188" width="7.5546875" style="1" customWidth="1"/>
    <col min="6189" max="6189" width="0" style="1" hidden="1" customWidth="1"/>
    <col min="6190" max="6191" width="14.21875" style="1" customWidth="1"/>
    <col min="6192" max="6192" width="20.77734375" style="1" customWidth="1"/>
    <col min="6193" max="6193" width="14.44140625" style="1" customWidth="1"/>
    <col min="6194" max="6194" width="15" style="1" customWidth="1"/>
    <col min="6195" max="6195" width="2.77734375" style="1" customWidth="1"/>
    <col min="6196" max="6196" width="11.77734375" style="1" customWidth="1"/>
    <col min="6197" max="6197" width="11.5546875" style="1" customWidth="1"/>
    <col min="6198" max="6198" width="2.21875" style="1" customWidth="1"/>
    <col min="6199" max="6199" width="41" style="1" customWidth="1"/>
    <col min="6200" max="6200" width="14.21875" style="1" customWidth="1"/>
    <col min="6201" max="6202" width="11.5546875" style="1" customWidth="1"/>
    <col min="6203" max="6203" width="21.77734375" style="1" customWidth="1"/>
    <col min="6204" max="6395" width="11.44140625" style="1"/>
    <col min="6396" max="6396" width="21.77734375" style="1" customWidth="1"/>
    <col min="6397" max="6397" width="13.77734375" style="1" customWidth="1"/>
    <col min="6398" max="6398" width="38.77734375" style="1" customWidth="1"/>
    <col min="6399" max="6399" width="3" style="1" bestFit="1" customWidth="1"/>
    <col min="6400" max="6400" width="32.21875" style="1" customWidth="1"/>
    <col min="6401" max="6401" width="46.21875" style="1" customWidth="1"/>
    <col min="6402" max="6402" width="19" style="1" customWidth="1"/>
    <col min="6403" max="6403" width="0" style="1" hidden="1" customWidth="1"/>
    <col min="6404" max="6404" width="17.77734375" style="1" customWidth="1"/>
    <col min="6405" max="6405" width="0" style="1" hidden="1" customWidth="1"/>
    <col min="6406" max="6406" width="22.21875" style="1" customWidth="1"/>
    <col min="6407" max="6407" width="5.21875" style="1" customWidth="1"/>
    <col min="6408" max="6408" width="36.21875" style="1" customWidth="1"/>
    <col min="6409" max="6409" width="5.77734375" style="1" customWidth="1"/>
    <col min="6410" max="6410" width="0" style="1" hidden="1" customWidth="1"/>
    <col min="6411" max="6411" width="20.77734375" style="1" customWidth="1"/>
    <col min="6412" max="6412" width="4.77734375" style="1" customWidth="1"/>
    <col min="6413" max="6413" width="0" style="1" hidden="1" customWidth="1"/>
    <col min="6414" max="6414" width="24.77734375" style="1" customWidth="1"/>
    <col min="6415" max="6415" width="12.21875" style="1" customWidth="1"/>
    <col min="6416" max="6416" width="0" style="1" hidden="1" customWidth="1"/>
    <col min="6417" max="6417" width="3.44140625" style="1" customWidth="1"/>
    <col min="6418" max="6418" width="0" style="1" hidden="1" customWidth="1"/>
    <col min="6419" max="6419" width="17.77734375" style="1" customWidth="1"/>
    <col min="6420" max="6420" width="3.44140625" style="1" customWidth="1"/>
    <col min="6421" max="6421" width="0" style="1" hidden="1" customWidth="1"/>
    <col min="6422" max="6422" width="23.77734375" style="1" customWidth="1"/>
    <col min="6423" max="6423" width="10" style="1" customWidth="1"/>
    <col min="6424" max="6424" width="0" style="1" hidden="1" customWidth="1"/>
    <col min="6425" max="6426" width="14.77734375" style="1" customWidth="1"/>
    <col min="6427" max="6427" width="12.77734375" style="1" customWidth="1"/>
    <col min="6428" max="6428" width="3.21875" style="1" customWidth="1"/>
    <col min="6429" max="6429" width="30.21875" style="1" customWidth="1"/>
    <col min="6430" max="6430" width="5" style="1" customWidth="1"/>
    <col min="6431" max="6431" width="0" style="1" hidden="1" customWidth="1"/>
    <col min="6432" max="6432" width="14.21875" style="1" customWidth="1"/>
    <col min="6433" max="6433" width="5.77734375" style="1" customWidth="1"/>
    <col min="6434" max="6434" width="0" style="1" hidden="1" customWidth="1"/>
    <col min="6435" max="6435" width="17.21875" style="1" customWidth="1"/>
    <col min="6436" max="6436" width="12.77734375" style="1" customWidth="1"/>
    <col min="6437" max="6437" width="0" style="1" hidden="1" customWidth="1"/>
    <col min="6438" max="6438" width="5.21875" style="1" customWidth="1"/>
    <col min="6439" max="6439" width="0" style="1" hidden="1" customWidth="1"/>
    <col min="6440" max="6440" width="17" style="1" customWidth="1"/>
    <col min="6441" max="6441" width="6.21875" style="1" customWidth="1"/>
    <col min="6442" max="6442" width="0" style="1" hidden="1" customWidth="1"/>
    <col min="6443" max="6443" width="14.21875" style="1" customWidth="1"/>
    <col min="6444" max="6444" width="7.5546875" style="1" customWidth="1"/>
    <col min="6445" max="6445" width="0" style="1" hidden="1" customWidth="1"/>
    <col min="6446" max="6447" width="14.21875" style="1" customWidth="1"/>
    <col min="6448" max="6448" width="20.77734375" style="1" customWidth="1"/>
    <col min="6449" max="6449" width="14.44140625" style="1" customWidth="1"/>
    <col min="6450" max="6450" width="15" style="1" customWidth="1"/>
    <col min="6451" max="6451" width="2.77734375" style="1" customWidth="1"/>
    <col min="6452" max="6452" width="11.77734375" style="1" customWidth="1"/>
    <col min="6453" max="6453" width="11.5546875" style="1" customWidth="1"/>
    <col min="6454" max="6454" width="2.21875" style="1" customWidth="1"/>
    <col min="6455" max="6455" width="41" style="1" customWidth="1"/>
    <col min="6456" max="6456" width="14.21875" style="1" customWidth="1"/>
    <col min="6457" max="6458" width="11.5546875" style="1" customWidth="1"/>
    <col min="6459" max="6459" width="21.77734375" style="1" customWidth="1"/>
    <col min="6460" max="6651" width="11.44140625" style="1"/>
    <col min="6652" max="6652" width="21.77734375" style="1" customWidth="1"/>
    <col min="6653" max="6653" width="13.77734375" style="1" customWidth="1"/>
    <col min="6654" max="6654" width="38.77734375" style="1" customWidth="1"/>
    <col min="6655" max="6655" width="3" style="1" bestFit="1" customWidth="1"/>
    <col min="6656" max="6656" width="32.21875" style="1" customWidth="1"/>
    <col min="6657" max="6657" width="46.21875" style="1" customWidth="1"/>
    <col min="6658" max="6658" width="19" style="1" customWidth="1"/>
    <col min="6659" max="6659" width="0" style="1" hidden="1" customWidth="1"/>
    <col min="6660" max="6660" width="17.77734375" style="1" customWidth="1"/>
    <col min="6661" max="6661" width="0" style="1" hidden="1" customWidth="1"/>
    <col min="6662" max="6662" width="22.21875" style="1" customWidth="1"/>
    <col min="6663" max="6663" width="5.21875" style="1" customWidth="1"/>
    <col min="6664" max="6664" width="36.21875" style="1" customWidth="1"/>
    <col min="6665" max="6665" width="5.77734375" style="1" customWidth="1"/>
    <col min="6666" max="6666" width="0" style="1" hidden="1" customWidth="1"/>
    <col min="6667" max="6667" width="20.77734375" style="1" customWidth="1"/>
    <col min="6668" max="6668" width="4.77734375" style="1" customWidth="1"/>
    <col min="6669" max="6669" width="0" style="1" hidden="1" customWidth="1"/>
    <col min="6670" max="6670" width="24.77734375" style="1" customWidth="1"/>
    <col min="6671" max="6671" width="12.21875" style="1" customWidth="1"/>
    <col min="6672" max="6672" width="0" style="1" hidden="1" customWidth="1"/>
    <col min="6673" max="6673" width="3.44140625" style="1" customWidth="1"/>
    <col min="6674" max="6674" width="0" style="1" hidden="1" customWidth="1"/>
    <col min="6675" max="6675" width="17.77734375" style="1" customWidth="1"/>
    <col min="6676" max="6676" width="3.44140625" style="1" customWidth="1"/>
    <col min="6677" max="6677" width="0" style="1" hidden="1" customWidth="1"/>
    <col min="6678" max="6678" width="23.77734375" style="1" customWidth="1"/>
    <col min="6679" max="6679" width="10" style="1" customWidth="1"/>
    <col min="6680" max="6680" width="0" style="1" hidden="1" customWidth="1"/>
    <col min="6681" max="6682" width="14.77734375" style="1" customWidth="1"/>
    <col min="6683" max="6683" width="12.77734375" style="1" customWidth="1"/>
    <col min="6684" max="6684" width="3.21875" style="1" customWidth="1"/>
    <col min="6685" max="6685" width="30.21875" style="1" customWidth="1"/>
    <col min="6686" max="6686" width="5" style="1" customWidth="1"/>
    <col min="6687" max="6687" width="0" style="1" hidden="1" customWidth="1"/>
    <col min="6688" max="6688" width="14.21875" style="1" customWidth="1"/>
    <col min="6689" max="6689" width="5.77734375" style="1" customWidth="1"/>
    <col min="6690" max="6690" width="0" style="1" hidden="1" customWidth="1"/>
    <col min="6691" max="6691" width="17.21875" style="1" customWidth="1"/>
    <col min="6692" max="6692" width="12.77734375" style="1" customWidth="1"/>
    <col min="6693" max="6693" width="0" style="1" hidden="1" customWidth="1"/>
    <col min="6694" max="6694" width="5.21875" style="1" customWidth="1"/>
    <col min="6695" max="6695" width="0" style="1" hidden="1" customWidth="1"/>
    <col min="6696" max="6696" width="17" style="1" customWidth="1"/>
    <col min="6697" max="6697" width="6.21875" style="1" customWidth="1"/>
    <col min="6698" max="6698" width="0" style="1" hidden="1" customWidth="1"/>
    <col min="6699" max="6699" width="14.21875" style="1" customWidth="1"/>
    <col min="6700" max="6700" width="7.5546875" style="1" customWidth="1"/>
    <col min="6701" max="6701" width="0" style="1" hidden="1" customWidth="1"/>
    <col min="6702" max="6703" width="14.21875" style="1" customWidth="1"/>
    <col min="6704" max="6704" width="20.77734375" style="1" customWidth="1"/>
    <col min="6705" max="6705" width="14.44140625" style="1" customWidth="1"/>
    <col min="6706" max="6706" width="15" style="1" customWidth="1"/>
    <col min="6707" max="6707" width="2.77734375" style="1" customWidth="1"/>
    <col min="6708" max="6708" width="11.77734375" style="1" customWidth="1"/>
    <col min="6709" max="6709" width="11.5546875" style="1" customWidth="1"/>
    <col min="6710" max="6710" width="2.21875" style="1" customWidth="1"/>
    <col min="6711" max="6711" width="41" style="1" customWidth="1"/>
    <col min="6712" max="6712" width="14.21875" style="1" customWidth="1"/>
    <col min="6713" max="6714" width="11.5546875" style="1" customWidth="1"/>
    <col min="6715" max="6715" width="21.77734375" style="1" customWidth="1"/>
    <col min="6716" max="6907" width="11.44140625" style="1"/>
    <col min="6908" max="6908" width="21.77734375" style="1" customWidth="1"/>
    <col min="6909" max="6909" width="13.77734375" style="1" customWidth="1"/>
    <col min="6910" max="6910" width="38.77734375" style="1" customWidth="1"/>
    <col min="6911" max="6911" width="3" style="1" bestFit="1" customWidth="1"/>
    <col min="6912" max="6912" width="32.21875" style="1" customWidth="1"/>
    <col min="6913" max="6913" width="46.21875" style="1" customWidth="1"/>
    <col min="6914" max="6914" width="19" style="1" customWidth="1"/>
    <col min="6915" max="6915" width="0" style="1" hidden="1" customWidth="1"/>
    <col min="6916" max="6916" width="17.77734375" style="1" customWidth="1"/>
    <col min="6917" max="6917" width="0" style="1" hidden="1" customWidth="1"/>
    <col min="6918" max="6918" width="22.21875" style="1" customWidth="1"/>
    <col min="6919" max="6919" width="5.21875" style="1" customWidth="1"/>
    <col min="6920" max="6920" width="36.21875" style="1" customWidth="1"/>
    <col min="6921" max="6921" width="5.77734375" style="1" customWidth="1"/>
    <col min="6922" max="6922" width="0" style="1" hidden="1" customWidth="1"/>
    <col min="6923" max="6923" width="20.77734375" style="1" customWidth="1"/>
    <col min="6924" max="6924" width="4.77734375" style="1" customWidth="1"/>
    <col min="6925" max="6925" width="0" style="1" hidden="1" customWidth="1"/>
    <col min="6926" max="6926" width="24.77734375" style="1" customWidth="1"/>
    <col min="6927" max="6927" width="12.21875" style="1" customWidth="1"/>
    <col min="6928" max="6928" width="0" style="1" hidden="1" customWidth="1"/>
    <col min="6929" max="6929" width="3.44140625" style="1" customWidth="1"/>
    <col min="6930" max="6930" width="0" style="1" hidden="1" customWidth="1"/>
    <col min="6931" max="6931" width="17.77734375" style="1" customWidth="1"/>
    <col min="6932" max="6932" width="3.44140625" style="1" customWidth="1"/>
    <col min="6933" max="6933" width="0" style="1" hidden="1" customWidth="1"/>
    <col min="6934" max="6934" width="23.77734375" style="1" customWidth="1"/>
    <col min="6935" max="6935" width="10" style="1" customWidth="1"/>
    <col min="6936" max="6936" width="0" style="1" hidden="1" customWidth="1"/>
    <col min="6937" max="6938" width="14.77734375" style="1" customWidth="1"/>
    <col min="6939" max="6939" width="12.77734375" style="1" customWidth="1"/>
    <col min="6940" max="6940" width="3.21875" style="1" customWidth="1"/>
    <col min="6941" max="6941" width="30.21875" style="1" customWidth="1"/>
    <col min="6942" max="6942" width="5" style="1" customWidth="1"/>
    <col min="6943" max="6943" width="0" style="1" hidden="1" customWidth="1"/>
    <col min="6944" max="6944" width="14.21875" style="1" customWidth="1"/>
    <col min="6945" max="6945" width="5.77734375" style="1" customWidth="1"/>
    <col min="6946" max="6946" width="0" style="1" hidden="1" customWidth="1"/>
    <col min="6947" max="6947" width="17.21875" style="1" customWidth="1"/>
    <col min="6948" max="6948" width="12.77734375" style="1" customWidth="1"/>
    <col min="6949" max="6949" width="0" style="1" hidden="1" customWidth="1"/>
    <col min="6950" max="6950" width="5.21875" style="1" customWidth="1"/>
    <col min="6951" max="6951" width="0" style="1" hidden="1" customWidth="1"/>
    <col min="6952" max="6952" width="17" style="1" customWidth="1"/>
    <col min="6953" max="6953" width="6.21875" style="1" customWidth="1"/>
    <col min="6954" max="6954" width="0" style="1" hidden="1" customWidth="1"/>
    <col min="6955" max="6955" width="14.21875" style="1" customWidth="1"/>
    <col min="6956" max="6956" width="7.5546875" style="1" customWidth="1"/>
    <col min="6957" max="6957" width="0" style="1" hidden="1" customWidth="1"/>
    <col min="6958" max="6959" width="14.21875" style="1" customWidth="1"/>
    <col min="6960" max="6960" width="20.77734375" style="1" customWidth="1"/>
    <col min="6961" max="6961" width="14.44140625" style="1" customWidth="1"/>
    <col min="6962" max="6962" width="15" style="1" customWidth="1"/>
    <col min="6963" max="6963" width="2.77734375" style="1" customWidth="1"/>
    <col min="6964" max="6964" width="11.77734375" style="1" customWidth="1"/>
    <col min="6965" max="6965" width="11.5546875" style="1" customWidth="1"/>
    <col min="6966" max="6966" width="2.21875" style="1" customWidth="1"/>
    <col min="6967" max="6967" width="41" style="1" customWidth="1"/>
    <col min="6968" max="6968" width="14.21875" style="1" customWidth="1"/>
    <col min="6969" max="6970" width="11.5546875" style="1" customWidth="1"/>
    <col min="6971" max="6971" width="21.77734375" style="1" customWidth="1"/>
    <col min="6972" max="7163" width="11.44140625" style="1"/>
    <col min="7164" max="7164" width="21.77734375" style="1" customWidth="1"/>
    <col min="7165" max="7165" width="13.77734375" style="1" customWidth="1"/>
    <col min="7166" max="7166" width="38.77734375" style="1" customWidth="1"/>
    <col min="7167" max="7167" width="3" style="1" bestFit="1" customWidth="1"/>
    <col min="7168" max="7168" width="32.21875" style="1" customWidth="1"/>
    <col min="7169" max="7169" width="46.21875" style="1" customWidth="1"/>
    <col min="7170" max="7170" width="19" style="1" customWidth="1"/>
    <col min="7171" max="7171" width="0" style="1" hidden="1" customWidth="1"/>
    <col min="7172" max="7172" width="17.77734375" style="1" customWidth="1"/>
    <col min="7173" max="7173" width="0" style="1" hidden="1" customWidth="1"/>
    <col min="7174" max="7174" width="22.21875" style="1" customWidth="1"/>
    <col min="7175" max="7175" width="5.21875" style="1" customWidth="1"/>
    <col min="7176" max="7176" width="36.21875" style="1" customWidth="1"/>
    <col min="7177" max="7177" width="5.77734375" style="1" customWidth="1"/>
    <col min="7178" max="7178" width="0" style="1" hidden="1" customWidth="1"/>
    <col min="7179" max="7179" width="20.77734375" style="1" customWidth="1"/>
    <col min="7180" max="7180" width="4.77734375" style="1" customWidth="1"/>
    <col min="7181" max="7181" width="0" style="1" hidden="1" customWidth="1"/>
    <col min="7182" max="7182" width="24.77734375" style="1" customWidth="1"/>
    <col min="7183" max="7183" width="12.21875" style="1" customWidth="1"/>
    <col min="7184" max="7184" width="0" style="1" hidden="1" customWidth="1"/>
    <col min="7185" max="7185" width="3.44140625" style="1" customWidth="1"/>
    <col min="7186" max="7186" width="0" style="1" hidden="1" customWidth="1"/>
    <col min="7187" max="7187" width="17.77734375" style="1" customWidth="1"/>
    <col min="7188" max="7188" width="3.44140625" style="1" customWidth="1"/>
    <col min="7189" max="7189" width="0" style="1" hidden="1" customWidth="1"/>
    <col min="7190" max="7190" width="23.77734375" style="1" customWidth="1"/>
    <col min="7191" max="7191" width="10" style="1" customWidth="1"/>
    <col min="7192" max="7192" width="0" style="1" hidden="1" customWidth="1"/>
    <col min="7193" max="7194" width="14.77734375" style="1" customWidth="1"/>
    <col min="7195" max="7195" width="12.77734375" style="1" customWidth="1"/>
    <col min="7196" max="7196" width="3.21875" style="1" customWidth="1"/>
    <col min="7197" max="7197" width="30.21875" style="1" customWidth="1"/>
    <col min="7198" max="7198" width="5" style="1" customWidth="1"/>
    <col min="7199" max="7199" width="0" style="1" hidden="1" customWidth="1"/>
    <col min="7200" max="7200" width="14.21875" style="1" customWidth="1"/>
    <col min="7201" max="7201" width="5.77734375" style="1" customWidth="1"/>
    <col min="7202" max="7202" width="0" style="1" hidden="1" customWidth="1"/>
    <col min="7203" max="7203" width="17.21875" style="1" customWidth="1"/>
    <col min="7204" max="7204" width="12.77734375" style="1" customWidth="1"/>
    <col min="7205" max="7205" width="0" style="1" hidden="1" customWidth="1"/>
    <col min="7206" max="7206" width="5.21875" style="1" customWidth="1"/>
    <col min="7207" max="7207" width="0" style="1" hidden="1" customWidth="1"/>
    <col min="7208" max="7208" width="17" style="1" customWidth="1"/>
    <col min="7209" max="7209" width="6.21875" style="1" customWidth="1"/>
    <col min="7210" max="7210" width="0" style="1" hidden="1" customWidth="1"/>
    <col min="7211" max="7211" width="14.21875" style="1" customWidth="1"/>
    <col min="7212" max="7212" width="7.5546875" style="1" customWidth="1"/>
    <col min="7213" max="7213" width="0" style="1" hidden="1" customWidth="1"/>
    <col min="7214" max="7215" width="14.21875" style="1" customWidth="1"/>
    <col min="7216" max="7216" width="20.77734375" style="1" customWidth="1"/>
    <col min="7217" max="7217" width="14.44140625" style="1" customWidth="1"/>
    <col min="7218" max="7218" width="15" style="1" customWidth="1"/>
    <col min="7219" max="7219" width="2.77734375" style="1" customWidth="1"/>
    <col min="7220" max="7220" width="11.77734375" style="1" customWidth="1"/>
    <col min="7221" max="7221" width="11.5546875" style="1" customWidth="1"/>
    <col min="7222" max="7222" width="2.21875" style="1" customWidth="1"/>
    <col min="7223" max="7223" width="41" style="1" customWidth="1"/>
    <col min="7224" max="7224" width="14.21875" style="1" customWidth="1"/>
    <col min="7225" max="7226" width="11.5546875" style="1" customWidth="1"/>
    <col min="7227" max="7227" width="21.77734375" style="1" customWidth="1"/>
    <col min="7228" max="7419" width="11.44140625" style="1"/>
    <col min="7420" max="7420" width="21.77734375" style="1" customWidth="1"/>
    <col min="7421" max="7421" width="13.77734375" style="1" customWidth="1"/>
    <col min="7422" max="7422" width="38.77734375" style="1" customWidth="1"/>
    <col min="7423" max="7423" width="3" style="1" bestFit="1" customWidth="1"/>
    <col min="7424" max="7424" width="32.21875" style="1" customWidth="1"/>
    <col min="7425" max="7425" width="46.21875" style="1" customWidth="1"/>
    <col min="7426" max="7426" width="19" style="1" customWidth="1"/>
    <col min="7427" max="7427" width="0" style="1" hidden="1" customWidth="1"/>
    <col min="7428" max="7428" width="17.77734375" style="1" customWidth="1"/>
    <col min="7429" max="7429" width="0" style="1" hidden="1" customWidth="1"/>
    <col min="7430" max="7430" width="22.21875" style="1" customWidth="1"/>
    <col min="7431" max="7431" width="5.21875" style="1" customWidth="1"/>
    <col min="7432" max="7432" width="36.21875" style="1" customWidth="1"/>
    <col min="7433" max="7433" width="5.77734375" style="1" customWidth="1"/>
    <col min="7434" max="7434" width="0" style="1" hidden="1" customWidth="1"/>
    <col min="7435" max="7435" width="20.77734375" style="1" customWidth="1"/>
    <col min="7436" max="7436" width="4.77734375" style="1" customWidth="1"/>
    <col min="7437" max="7437" width="0" style="1" hidden="1" customWidth="1"/>
    <col min="7438" max="7438" width="24.77734375" style="1" customWidth="1"/>
    <col min="7439" max="7439" width="12.21875" style="1" customWidth="1"/>
    <col min="7440" max="7440" width="0" style="1" hidden="1" customWidth="1"/>
    <col min="7441" max="7441" width="3.44140625" style="1" customWidth="1"/>
    <col min="7442" max="7442" width="0" style="1" hidden="1" customWidth="1"/>
    <col min="7443" max="7443" width="17.77734375" style="1" customWidth="1"/>
    <col min="7444" max="7444" width="3.44140625" style="1" customWidth="1"/>
    <col min="7445" max="7445" width="0" style="1" hidden="1" customWidth="1"/>
    <col min="7446" max="7446" width="23.77734375" style="1" customWidth="1"/>
    <col min="7447" max="7447" width="10" style="1" customWidth="1"/>
    <col min="7448" max="7448" width="0" style="1" hidden="1" customWidth="1"/>
    <col min="7449" max="7450" width="14.77734375" style="1" customWidth="1"/>
    <col min="7451" max="7451" width="12.77734375" style="1" customWidth="1"/>
    <col min="7452" max="7452" width="3.21875" style="1" customWidth="1"/>
    <col min="7453" max="7453" width="30.21875" style="1" customWidth="1"/>
    <col min="7454" max="7454" width="5" style="1" customWidth="1"/>
    <col min="7455" max="7455" width="0" style="1" hidden="1" customWidth="1"/>
    <col min="7456" max="7456" width="14.21875" style="1" customWidth="1"/>
    <col min="7457" max="7457" width="5.77734375" style="1" customWidth="1"/>
    <col min="7458" max="7458" width="0" style="1" hidden="1" customWidth="1"/>
    <col min="7459" max="7459" width="17.21875" style="1" customWidth="1"/>
    <col min="7460" max="7460" width="12.77734375" style="1" customWidth="1"/>
    <col min="7461" max="7461" width="0" style="1" hidden="1" customWidth="1"/>
    <col min="7462" max="7462" width="5.21875" style="1" customWidth="1"/>
    <col min="7463" max="7463" width="0" style="1" hidden="1" customWidth="1"/>
    <col min="7464" max="7464" width="17" style="1" customWidth="1"/>
    <col min="7465" max="7465" width="6.21875" style="1" customWidth="1"/>
    <col min="7466" max="7466" width="0" style="1" hidden="1" customWidth="1"/>
    <col min="7467" max="7467" width="14.21875" style="1" customWidth="1"/>
    <col min="7468" max="7468" width="7.5546875" style="1" customWidth="1"/>
    <col min="7469" max="7469" width="0" style="1" hidden="1" customWidth="1"/>
    <col min="7470" max="7471" width="14.21875" style="1" customWidth="1"/>
    <col min="7472" max="7472" width="20.77734375" style="1" customWidth="1"/>
    <col min="7473" max="7473" width="14.44140625" style="1" customWidth="1"/>
    <col min="7474" max="7474" width="15" style="1" customWidth="1"/>
    <col min="7475" max="7475" width="2.77734375" style="1" customWidth="1"/>
    <col min="7476" max="7476" width="11.77734375" style="1" customWidth="1"/>
    <col min="7477" max="7477" width="11.5546875" style="1" customWidth="1"/>
    <col min="7478" max="7478" width="2.21875" style="1" customWidth="1"/>
    <col min="7479" max="7479" width="41" style="1" customWidth="1"/>
    <col min="7480" max="7480" width="14.21875" style="1" customWidth="1"/>
    <col min="7481" max="7482" width="11.5546875" style="1" customWidth="1"/>
    <col min="7483" max="7483" width="21.77734375" style="1" customWidth="1"/>
    <col min="7484" max="7675" width="11.44140625" style="1"/>
    <col min="7676" max="7676" width="21.77734375" style="1" customWidth="1"/>
    <col min="7677" max="7677" width="13.77734375" style="1" customWidth="1"/>
    <col min="7678" max="7678" width="38.77734375" style="1" customWidth="1"/>
    <col min="7679" max="7679" width="3" style="1" bestFit="1" customWidth="1"/>
    <col min="7680" max="7680" width="32.21875" style="1" customWidth="1"/>
    <col min="7681" max="7681" width="46.21875" style="1" customWidth="1"/>
    <col min="7682" max="7682" width="19" style="1" customWidth="1"/>
    <col min="7683" max="7683" width="0" style="1" hidden="1" customWidth="1"/>
    <col min="7684" max="7684" width="17.77734375" style="1" customWidth="1"/>
    <col min="7685" max="7685" width="0" style="1" hidden="1" customWidth="1"/>
    <col min="7686" max="7686" width="22.21875" style="1" customWidth="1"/>
    <col min="7687" max="7687" width="5.21875" style="1" customWidth="1"/>
    <col min="7688" max="7688" width="36.21875" style="1" customWidth="1"/>
    <col min="7689" max="7689" width="5.77734375" style="1" customWidth="1"/>
    <col min="7690" max="7690" width="0" style="1" hidden="1" customWidth="1"/>
    <col min="7691" max="7691" width="20.77734375" style="1" customWidth="1"/>
    <col min="7692" max="7692" width="4.77734375" style="1" customWidth="1"/>
    <col min="7693" max="7693" width="0" style="1" hidden="1" customWidth="1"/>
    <col min="7694" max="7694" width="24.77734375" style="1" customWidth="1"/>
    <col min="7695" max="7695" width="12.21875" style="1" customWidth="1"/>
    <col min="7696" max="7696" width="0" style="1" hidden="1" customWidth="1"/>
    <col min="7697" max="7697" width="3.44140625" style="1" customWidth="1"/>
    <col min="7698" max="7698" width="0" style="1" hidden="1" customWidth="1"/>
    <col min="7699" max="7699" width="17.77734375" style="1" customWidth="1"/>
    <col min="7700" max="7700" width="3.44140625" style="1" customWidth="1"/>
    <col min="7701" max="7701" width="0" style="1" hidden="1" customWidth="1"/>
    <col min="7702" max="7702" width="23.77734375" style="1" customWidth="1"/>
    <col min="7703" max="7703" width="10" style="1" customWidth="1"/>
    <col min="7704" max="7704" width="0" style="1" hidden="1" customWidth="1"/>
    <col min="7705" max="7706" width="14.77734375" style="1" customWidth="1"/>
    <col min="7707" max="7707" width="12.77734375" style="1" customWidth="1"/>
    <col min="7708" max="7708" width="3.21875" style="1" customWidth="1"/>
    <col min="7709" max="7709" width="30.21875" style="1" customWidth="1"/>
    <col min="7710" max="7710" width="5" style="1" customWidth="1"/>
    <col min="7711" max="7711" width="0" style="1" hidden="1" customWidth="1"/>
    <col min="7712" max="7712" width="14.21875" style="1" customWidth="1"/>
    <col min="7713" max="7713" width="5.77734375" style="1" customWidth="1"/>
    <col min="7714" max="7714" width="0" style="1" hidden="1" customWidth="1"/>
    <col min="7715" max="7715" width="17.21875" style="1" customWidth="1"/>
    <col min="7716" max="7716" width="12.77734375" style="1" customWidth="1"/>
    <col min="7717" max="7717" width="0" style="1" hidden="1" customWidth="1"/>
    <col min="7718" max="7718" width="5.21875" style="1" customWidth="1"/>
    <col min="7719" max="7719" width="0" style="1" hidden="1" customWidth="1"/>
    <col min="7720" max="7720" width="17" style="1" customWidth="1"/>
    <col min="7721" max="7721" width="6.21875" style="1" customWidth="1"/>
    <col min="7722" max="7722" width="0" style="1" hidden="1" customWidth="1"/>
    <col min="7723" max="7723" width="14.21875" style="1" customWidth="1"/>
    <col min="7724" max="7724" width="7.5546875" style="1" customWidth="1"/>
    <col min="7725" max="7725" width="0" style="1" hidden="1" customWidth="1"/>
    <col min="7726" max="7727" width="14.21875" style="1" customWidth="1"/>
    <col min="7728" max="7728" width="20.77734375" style="1" customWidth="1"/>
    <col min="7729" max="7729" width="14.44140625" style="1" customWidth="1"/>
    <col min="7730" max="7730" width="15" style="1" customWidth="1"/>
    <col min="7731" max="7731" width="2.77734375" style="1" customWidth="1"/>
    <col min="7732" max="7732" width="11.77734375" style="1" customWidth="1"/>
    <col min="7733" max="7733" width="11.5546875" style="1" customWidth="1"/>
    <col min="7734" max="7734" width="2.21875" style="1" customWidth="1"/>
    <col min="7735" max="7735" width="41" style="1" customWidth="1"/>
    <col min="7736" max="7736" width="14.21875" style="1" customWidth="1"/>
    <col min="7737" max="7738" width="11.5546875" style="1" customWidth="1"/>
    <col min="7739" max="7739" width="21.77734375" style="1" customWidth="1"/>
    <col min="7740" max="7931" width="11.44140625" style="1"/>
    <col min="7932" max="7932" width="21.77734375" style="1" customWidth="1"/>
    <col min="7933" max="7933" width="13.77734375" style="1" customWidth="1"/>
    <col min="7934" max="7934" width="38.77734375" style="1" customWidth="1"/>
    <col min="7935" max="7935" width="3" style="1" bestFit="1" customWidth="1"/>
    <col min="7936" max="7936" width="32.21875" style="1" customWidth="1"/>
    <col min="7937" max="7937" width="46.21875" style="1" customWidth="1"/>
    <col min="7938" max="7938" width="19" style="1" customWidth="1"/>
    <col min="7939" max="7939" width="0" style="1" hidden="1" customWidth="1"/>
    <col min="7940" max="7940" width="17.77734375" style="1" customWidth="1"/>
    <col min="7941" max="7941" width="0" style="1" hidden="1" customWidth="1"/>
    <col min="7942" max="7942" width="22.21875" style="1" customWidth="1"/>
    <col min="7943" max="7943" width="5.21875" style="1" customWidth="1"/>
    <col min="7944" max="7944" width="36.21875" style="1" customWidth="1"/>
    <col min="7945" max="7945" width="5.77734375" style="1" customWidth="1"/>
    <col min="7946" max="7946" width="0" style="1" hidden="1" customWidth="1"/>
    <col min="7947" max="7947" width="20.77734375" style="1" customWidth="1"/>
    <col min="7948" max="7948" width="4.77734375" style="1" customWidth="1"/>
    <col min="7949" max="7949" width="0" style="1" hidden="1" customWidth="1"/>
    <col min="7950" max="7950" width="24.77734375" style="1" customWidth="1"/>
    <col min="7951" max="7951" width="12.21875" style="1" customWidth="1"/>
    <col min="7952" max="7952" width="0" style="1" hidden="1" customWidth="1"/>
    <col min="7953" max="7953" width="3.44140625" style="1" customWidth="1"/>
    <col min="7954" max="7954" width="0" style="1" hidden="1" customWidth="1"/>
    <col min="7955" max="7955" width="17.77734375" style="1" customWidth="1"/>
    <col min="7956" max="7956" width="3.44140625" style="1" customWidth="1"/>
    <col min="7957" max="7957" width="0" style="1" hidden="1" customWidth="1"/>
    <col min="7958" max="7958" width="23.77734375" style="1" customWidth="1"/>
    <col min="7959" max="7959" width="10" style="1" customWidth="1"/>
    <col min="7960" max="7960" width="0" style="1" hidden="1" customWidth="1"/>
    <col min="7961" max="7962" width="14.77734375" style="1" customWidth="1"/>
    <col min="7963" max="7963" width="12.77734375" style="1" customWidth="1"/>
    <col min="7964" max="7964" width="3.21875" style="1" customWidth="1"/>
    <col min="7965" max="7965" width="30.21875" style="1" customWidth="1"/>
    <col min="7966" max="7966" width="5" style="1" customWidth="1"/>
    <col min="7967" max="7967" width="0" style="1" hidden="1" customWidth="1"/>
    <col min="7968" max="7968" width="14.21875" style="1" customWidth="1"/>
    <col min="7969" max="7969" width="5.77734375" style="1" customWidth="1"/>
    <col min="7970" max="7970" width="0" style="1" hidden="1" customWidth="1"/>
    <col min="7971" max="7971" width="17.21875" style="1" customWidth="1"/>
    <col min="7972" max="7972" width="12.77734375" style="1" customWidth="1"/>
    <col min="7973" max="7973" width="0" style="1" hidden="1" customWidth="1"/>
    <col min="7974" max="7974" width="5.21875" style="1" customWidth="1"/>
    <col min="7975" max="7975" width="0" style="1" hidden="1" customWidth="1"/>
    <col min="7976" max="7976" width="17" style="1" customWidth="1"/>
    <col min="7977" max="7977" width="6.21875" style="1" customWidth="1"/>
    <col min="7978" max="7978" width="0" style="1" hidden="1" customWidth="1"/>
    <col min="7979" max="7979" width="14.21875" style="1" customWidth="1"/>
    <col min="7980" max="7980" width="7.5546875" style="1" customWidth="1"/>
    <col min="7981" max="7981" width="0" style="1" hidden="1" customWidth="1"/>
    <col min="7982" max="7983" width="14.21875" style="1" customWidth="1"/>
    <col min="7984" max="7984" width="20.77734375" style="1" customWidth="1"/>
    <col min="7985" max="7985" width="14.44140625" style="1" customWidth="1"/>
    <col min="7986" max="7986" width="15" style="1" customWidth="1"/>
    <col min="7987" max="7987" width="2.77734375" style="1" customWidth="1"/>
    <col min="7988" max="7988" width="11.77734375" style="1" customWidth="1"/>
    <col min="7989" max="7989" width="11.5546875" style="1" customWidth="1"/>
    <col min="7990" max="7990" width="2.21875" style="1" customWidth="1"/>
    <col min="7991" max="7991" width="41" style="1" customWidth="1"/>
    <col min="7992" max="7992" width="14.21875" style="1" customWidth="1"/>
    <col min="7993" max="7994" width="11.5546875" style="1" customWidth="1"/>
    <col min="7995" max="7995" width="21.77734375" style="1" customWidth="1"/>
    <col min="7996" max="8187" width="11.44140625" style="1"/>
    <col min="8188" max="8188" width="21.77734375" style="1" customWidth="1"/>
    <col min="8189" max="8189" width="13.77734375" style="1" customWidth="1"/>
    <col min="8190" max="8190" width="38.77734375" style="1" customWidth="1"/>
    <col min="8191" max="8191" width="3" style="1" bestFit="1" customWidth="1"/>
    <col min="8192" max="8192" width="32.21875" style="1" customWidth="1"/>
    <col min="8193" max="8193" width="46.21875" style="1" customWidth="1"/>
    <col min="8194" max="8194" width="19" style="1" customWidth="1"/>
    <col min="8195" max="8195" width="0" style="1" hidden="1" customWidth="1"/>
    <col min="8196" max="8196" width="17.77734375" style="1" customWidth="1"/>
    <col min="8197" max="8197" width="0" style="1" hidden="1" customWidth="1"/>
    <col min="8198" max="8198" width="22.21875" style="1" customWidth="1"/>
    <col min="8199" max="8199" width="5.21875" style="1" customWidth="1"/>
    <col min="8200" max="8200" width="36.21875" style="1" customWidth="1"/>
    <col min="8201" max="8201" width="5.77734375" style="1" customWidth="1"/>
    <col min="8202" max="8202" width="0" style="1" hidden="1" customWidth="1"/>
    <col min="8203" max="8203" width="20.77734375" style="1" customWidth="1"/>
    <col min="8204" max="8204" width="4.77734375" style="1" customWidth="1"/>
    <col min="8205" max="8205" width="0" style="1" hidden="1" customWidth="1"/>
    <col min="8206" max="8206" width="24.77734375" style="1" customWidth="1"/>
    <col min="8207" max="8207" width="12.21875" style="1" customWidth="1"/>
    <col min="8208" max="8208" width="0" style="1" hidden="1" customWidth="1"/>
    <col min="8209" max="8209" width="3.44140625" style="1" customWidth="1"/>
    <col min="8210" max="8210" width="0" style="1" hidden="1" customWidth="1"/>
    <col min="8211" max="8211" width="17.77734375" style="1" customWidth="1"/>
    <col min="8212" max="8212" width="3.44140625" style="1" customWidth="1"/>
    <col min="8213" max="8213" width="0" style="1" hidden="1" customWidth="1"/>
    <col min="8214" max="8214" width="23.77734375" style="1" customWidth="1"/>
    <col min="8215" max="8215" width="10" style="1" customWidth="1"/>
    <col min="8216" max="8216" width="0" style="1" hidden="1" customWidth="1"/>
    <col min="8217" max="8218" width="14.77734375" style="1" customWidth="1"/>
    <col min="8219" max="8219" width="12.77734375" style="1" customWidth="1"/>
    <col min="8220" max="8220" width="3.21875" style="1" customWidth="1"/>
    <col min="8221" max="8221" width="30.21875" style="1" customWidth="1"/>
    <col min="8222" max="8222" width="5" style="1" customWidth="1"/>
    <col min="8223" max="8223" width="0" style="1" hidden="1" customWidth="1"/>
    <col min="8224" max="8224" width="14.21875" style="1" customWidth="1"/>
    <col min="8225" max="8225" width="5.77734375" style="1" customWidth="1"/>
    <col min="8226" max="8226" width="0" style="1" hidden="1" customWidth="1"/>
    <col min="8227" max="8227" width="17.21875" style="1" customWidth="1"/>
    <col min="8228" max="8228" width="12.77734375" style="1" customWidth="1"/>
    <col min="8229" max="8229" width="0" style="1" hidden="1" customWidth="1"/>
    <col min="8230" max="8230" width="5.21875" style="1" customWidth="1"/>
    <col min="8231" max="8231" width="0" style="1" hidden="1" customWidth="1"/>
    <col min="8232" max="8232" width="17" style="1" customWidth="1"/>
    <col min="8233" max="8233" width="6.21875" style="1" customWidth="1"/>
    <col min="8234" max="8234" width="0" style="1" hidden="1" customWidth="1"/>
    <col min="8235" max="8235" width="14.21875" style="1" customWidth="1"/>
    <col min="8236" max="8236" width="7.5546875" style="1" customWidth="1"/>
    <col min="8237" max="8237" width="0" style="1" hidden="1" customWidth="1"/>
    <col min="8238" max="8239" width="14.21875" style="1" customWidth="1"/>
    <col min="8240" max="8240" width="20.77734375" style="1" customWidth="1"/>
    <col min="8241" max="8241" width="14.44140625" style="1" customWidth="1"/>
    <col min="8242" max="8242" width="15" style="1" customWidth="1"/>
    <col min="8243" max="8243" width="2.77734375" style="1" customWidth="1"/>
    <col min="8244" max="8244" width="11.77734375" style="1" customWidth="1"/>
    <col min="8245" max="8245" width="11.5546875" style="1" customWidth="1"/>
    <col min="8246" max="8246" width="2.21875" style="1" customWidth="1"/>
    <col min="8247" max="8247" width="41" style="1" customWidth="1"/>
    <col min="8248" max="8248" width="14.21875" style="1" customWidth="1"/>
    <col min="8249" max="8250" width="11.5546875" style="1" customWidth="1"/>
    <col min="8251" max="8251" width="21.77734375" style="1" customWidth="1"/>
    <col min="8252" max="8443" width="11.44140625" style="1"/>
    <col min="8444" max="8444" width="21.77734375" style="1" customWidth="1"/>
    <col min="8445" max="8445" width="13.77734375" style="1" customWidth="1"/>
    <col min="8446" max="8446" width="38.77734375" style="1" customWidth="1"/>
    <col min="8447" max="8447" width="3" style="1" bestFit="1" customWidth="1"/>
    <col min="8448" max="8448" width="32.21875" style="1" customWidth="1"/>
    <col min="8449" max="8449" width="46.21875" style="1" customWidth="1"/>
    <col min="8450" max="8450" width="19" style="1" customWidth="1"/>
    <col min="8451" max="8451" width="0" style="1" hidden="1" customWidth="1"/>
    <col min="8452" max="8452" width="17.77734375" style="1" customWidth="1"/>
    <col min="8453" max="8453" width="0" style="1" hidden="1" customWidth="1"/>
    <col min="8454" max="8454" width="22.21875" style="1" customWidth="1"/>
    <col min="8455" max="8455" width="5.21875" style="1" customWidth="1"/>
    <col min="8456" max="8456" width="36.21875" style="1" customWidth="1"/>
    <col min="8457" max="8457" width="5.77734375" style="1" customWidth="1"/>
    <col min="8458" max="8458" width="0" style="1" hidden="1" customWidth="1"/>
    <col min="8459" max="8459" width="20.77734375" style="1" customWidth="1"/>
    <col min="8460" max="8460" width="4.77734375" style="1" customWidth="1"/>
    <col min="8461" max="8461" width="0" style="1" hidden="1" customWidth="1"/>
    <col min="8462" max="8462" width="24.77734375" style="1" customWidth="1"/>
    <col min="8463" max="8463" width="12.21875" style="1" customWidth="1"/>
    <col min="8464" max="8464" width="0" style="1" hidden="1" customWidth="1"/>
    <col min="8465" max="8465" width="3.44140625" style="1" customWidth="1"/>
    <col min="8466" max="8466" width="0" style="1" hidden="1" customWidth="1"/>
    <col min="8467" max="8467" width="17.77734375" style="1" customWidth="1"/>
    <col min="8468" max="8468" width="3.44140625" style="1" customWidth="1"/>
    <col min="8469" max="8469" width="0" style="1" hidden="1" customWidth="1"/>
    <col min="8470" max="8470" width="23.77734375" style="1" customWidth="1"/>
    <col min="8471" max="8471" width="10" style="1" customWidth="1"/>
    <col min="8472" max="8472" width="0" style="1" hidden="1" customWidth="1"/>
    <col min="8473" max="8474" width="14.77734375" style="1" customWidth="1"/>
    <col min="8475" max="8475" width="12.77734375" style="1" customWidth="1"/>
    <col min="8476" max="8476" width="3.21875" style="1" customWidth="1"/>
    <col min="8477" max="8477" width="30.21875" style="1" customWidth="1"/>
    <col min="8478" max="8478" width="5" style="1" customWidth="1"/>
    <col min="8479" max="8479" width="0" style="1" hidden="1" customWidth="1"/>
    <col min="8480" max="8480" width="14.21875" style="1" customWidth="1"/>
    <col min="8481" max="8481" width="5.77734375" style="1" customWidth="1"/>
    <col min="8482" max="8482" width="0" style="1" hidden="1" customWidth="1"/>
    <col min="8483" max="8483" width="17.21875" style="1" customWidth="1"/>
    <col min="8484" max="8484" width="12.77734375" style="1" customWidth="1"/>
    <col min="8485" max="8485" width="0" style="1" hidden="1" customWidth="1"/>
    <col min="8486" max="8486" width="5.21875" style="1" customWidth="1"/>
    <col min="8487" max="8487" width="0" style="1" hidden="1" customWidth="1"/>
    <col min="8488" max="8488" width="17" style="1" customWidth="1"/>
    <col min="8489" max="8489" width="6.21875" style="1" customWidth="1"/>
    <col min="8490" max="8490" width="0" style="1" hidden="1" customWidth="1"/>
    <col min="8491" max="8491" width="14.21875" style="1" customWidth="1"/>
    <col min="8492" max="8492" width="7.5546875" style="1" customWidth="1"/>
    <col min="8493" max="8493" width="0" style="1" hidden="1" customWidth="1"/>
    <col min="8494" max="8495" width="14.21875" style="1" customWidth="1"/>
    <col min="8496" max="8496" width="20.77734375" style="1" customWidth="1"/>
    <col min="8497" max="8497" width="14.44140625" style="1" customWidth="1"/>
    <col min="8498" max="8498" width="15" style="1" customWidth="1"/>
    <col min="8499" max="8499" width="2.77734375" style="1" customWidth="1"/>
    <col min="8500" max="8500" width="11.77734375" style="1" customWidth="1"/>
    <col min="8501" max="8501" width="11.5546875" style="1" customWidth="1"/>
    <col min="8502" max="8502" width="2.21875" style="1" customWidth="1"/>
    <col min="8503" max="8503" width="41" style="1" customWidth="1"/>
    <col min="8504" max="8504" width="14.21875" style="1" customWidth="1"/>
    <col min="8505" max="8506" width="11.5546875" style="1" customWidth="1"/>
    <col min="8507" max="8507" width="21.77734375" style="1" customWidth="1"/>
    <col min="8508" max="8699" width="11.44140625" style="1"/>
    <col min="8700" max="8700" width="21.77734375" style="1" customWidth="1"/>
    <col min="8701" max="8701" width="13.77734375" style="1" customWidth="1"/>
    <col min="8702" max="8702" width="38.77734375" style="1" customWidth="1"/>
    <col min="8703" max="8703" width="3" style="1" bestFit="1" customWidth="1"/>
    <col min="8704" max="8704" width="32.21875" style="1" customWidth="1"/>
    <col min="8705" max="8705" width="46.21875" style="1" customWidth="1"/>
    <col min="8706" max="8706" width="19" style="1" customWidth="1"/>
    <col min="8707" max="8707" width="0" style="1" hidden="1" customWidth="1"/>
    <col min="8708" max="8708" width="17.77734375" style="1" customWidth="1"/>
    <col min="8709" max="8709" width="0" style="1" hidden="1" customWidth="1"/>
    <col min="8710" max="8710" width="22.21875" style="1" customWidth="1"/>
    <col min="8711" max="8711" width="5.21875" style="1" customWidth="1"/>
    <col min="8712" max="8712" width="36.21875" style="1" customWidth="1"/>
    <col min="8713" max="8713" width="5.77734375" style="1" customWidth="1"/>
    <col min="8714" max="8714" width="0" style="1" hidden="1" customWidth="1"/>
    <col min="8715" max="8715" width="20.77734375" style="1" customWidth="1"/>
    <col min="8716" max="8716" width="4.77734375" style="1" customWidth="1"/>
    <col min="8717" max="8717" width="0" style="1" hidden="1" customWidth="1"/>
    <col min="8718" max="8718" width="24.77734375" style="1" customWidth="1"/>
    <col min="8719" max="8719" width="12.21875" style="1" customWidth="1"/>
    <col min="8720" max="8720" width="0" style="1" hidden="1" customWidth="1"/>
    <col min="8721" max="8721" width="3.44140625" style="1" customWidth="1"/>
    <col min="8722" max="8722" width="0" style="1" hidden="1" customWidth="1"/>
    <col min="8723" max="8723" width="17.77734375" style="1" customWidth="1"/>
    <col min="8724" max="8724" width="3.44140625" style="1" customWidth="1"/>
    <col min="8725" max="8725" width="0" style="1" hidden="1" customWidth="1"/>
    <col min="8726" max="8726" width="23.77734375" style="1" customWidth="1"/>
    <col min="8727" max="8727" width="10" style="1" customWidth="1"/>
    <col min="8728" max="8728" width="0" style="1" hidden="1" customWidth="1"/>
    <col min="8729" max="8730" width="14.77734375" style="1" customWidth="1"/>
    <col min="8731" max="8731" width="12.77734375" style="1" customWidth="1"/>
    <col min="8732" max="8732" width="3.21875" style="1" customWidth="1"/>
    <col min="8733" max="8733" width="30.21875" style="1" customWidth="1"/>
    <col min="8734" max="8734" width="5" style="1" customWidth="1"/>
    <col min="8735" max="8735" width="0" style="1" hidden="1" customWidth="1"/>
    <col min="8736" max="8736" width="14.21875" style="1" customWidth="1"/>
    <col min="8737" max="8737" width="5.77734375" style="1" customWidth="1"/>
    <col min="8738" max="8738" width="0" style="1" hidden="1" customWidth="1"/>
    <col min="8739" max="8739" width="17.21875" style="1" customWidth="1"/>
    <col min="8740" max="8740" width="12.77734375" style="1" customWidth="1"/>
    <col min="8741" max="8741" width="0" style="1" hidden="1" customWidth="1"/>
    <col min="8742" max="8742" width="5.21875" style="1" customWidth="1"/>
    <col min="8743" max="8743" width="0" style="1" hidden="1" customWidth="1"/>
    <col min="8744" max="8744" width="17" style="1" customWidth="1"/>
    <col min="8745" max="8745" width="6.21875" style="1" customWidth="1"/>
    <col min="8746" max="8746" width="0" style="1" hidden="1" customWidth="1"/>
    <col min="8747" max="8747" width="14.21875" style="1" customWidth="1"/>
    <col min="8748" max="8748" width="7.5546875" style="1" customWidth="1"/>
    <col min="8749" max="8749" width="0" style="1" hidden="1" customWidth="1"/>
    <col min="8750" max="8751" width="14.21875" style="1" customWidth="1"/>
    <col min="8752" max="8752" width="20.77734375" style="1" customWidth="1"/>
    <col min="8753" max="8753" width="14.44140625" style="1" customWidth="1"/>
    <col min="8754" max="8754" width="15" style="1" customWidth="1"/>
    <col min="8755" max="8755" width="2.77734375" style="1" customWidth="1"/>
    <col min="8756" max="8756" width="11.77734375" style="1" customWidth="1"/>
    <col min="8757" max="8757" width="11.5546875" style="1" customWidth="1"/>
    <col min="8758" max="8758" width="2.21875" style="1" customWidth="1"/>
    <col min="8759" max="8759" width="41" style="1" customWidth="1"/>
    <col min="8760" max="8760" width="14.21875" style="1" customWidth="1"/>
    <col min="8761" max="8762" width="11.5546875" style="1" customWidth="1"/>
    <col min="8763" max="8763" width="21.77734375" style="1" customWidth="1"/>
    <col min="8764" max="8955" width="11.44140625" style="1"/>
    <col min="8956" max="8956" width="21.77734375" style="1" customWidth="1"/>
    <col min="8957" max="8957" width="13.77734375" style="1" customWidth="1"/>
    <col min="8958" max="8958" width="38.77734375" style="1" customWidth="1"/>
    <col min="8959" max="8959" width="3" style="1" bestFit="1" customWidth="1"/>
    <col min="8960" max="8960" width="32.21875" style="1" customWidth="1"/>
    <col min="8961" max="8961" width="46.21875" style="1" customWidth="1"/>
    <col min="8962" max="8962" width="19" style="1" customWidth="1"/>
    <col min="8963" max="8963" width="0" style="1" hidden="1" customWidth="1"/>
    <col min="8964" max="8964" width="17.77734375" style="1" customWidth="1"/>
    <col min="8965" max="8965" width="0" style="1" hidden="1" customWidth="1"/>
    <col min="8966" max="8966" width="22.21875" style="1" customWidth="1"/>
    <col min="8967" max="8967" width="5.21875" style="1" customWidth="1"/>
    <col min="8968" max="8968" width="36.21875" style="1" customWidth="1"/>
    <col min="8969" max="8969" width="5.77734375" style="1" customWidth="1"/>
    <col min="8970" max="8970" width="0" style="1" hidden="1" customWidth="1"/>
    <col min="8971" max="8971" width="20.77734375" style="1" customWidth="1"/>
    <col min="8972" max="8972" width="4.77734375" style="1" customWidth="1"/>
    <col min="8973" max="8973" width="0" style="1" hidden="1" customWidth="1"/>
    <col min="8974" max="8974" width="24.77734375" style="1" customWidth="1"/>
    <col min="8975" max="8975" width="12.21875" style="1" customWidth="1"/>
    <col min="8976" max="8976" width="0" style="1" hidden="1" customWidth="1"/>
    <col min="8977" max="8977" width="3.44140625" style="1" customWidth="1"/>
    <col min="8978" max="8978" width="0" style="1" hidden="1" customWidth="1"/>
    <col min="8979" max="8979" width="17.77734375" style="1" customWidth="1"/>
    <col min="8980" max="8980" width="3.44140625" style="1" customWidth="1"/>
    <col min="8981" max="8981" width="0" style="1" hidden="1" customWidth="1"/>
    <col min="8982" max="8982" width="23.77734375" style="1" customWidth="1"/>
    <col min="8983" max="8983" width="10" style="1" customWidth="1"/>
    <col min="8984" max="8984" width="0" style="1" hidden="1" customWidth="1"/>
    <col min="8985" max="8986" width="14.77734375" style="1" customWidth="1"/>
    <col min="8987" max="8987" width="12.77734375" style="1" customWidth="1"/>
    <col min="8988" max="8988" width="3.21875" style="1" customWidth="1"/>
    <col min="8989" max="8989" width="30.21875" style="1" customWidth="1"/>
    <col min="8990" max="8990" width="5" style="1" customWidth="1"/>
    <col min="8991" max="8991" width="0" style="1" hidden="1" customWidth="1"/>
    <col min="8992" max="8992" width="14.21875" style="1" customWidth="1"/>
    <col min="8993" max="8993" width="5.77734375" style="1" customWidth="1"/>
    <col min="8994" max="8994" width="0" style="1" hidden="1" customWidth="1"/>
    <col min="8995" max="8995" width="17.21875" style="1" customWidth="1"/>
    <col min="8996" max="8996" width="12.77734375" style="1" customWidth="1"/>
    <col min="8997" max="8997" width="0" style="1" hidden="1" customWidth="1"/>
    <col min="8998" max="8998" width="5.21875" style="1" customWidth="1"/>
    <col min="8999" max="8999" width="0" style="1" hidden="1" customWidth="1"/>
    <col min="9000" max="9000" width="17" style="1" customWidth="1"/>
    <col min="9001" max="9001" width="6.21875" style="1" customWidth="1"/>
    <col min="9002" max="9002" width="0" style="1" hidden="1" customWidth="1"/>
    <col min="9003" max="9003" width="14.21875" style="1" customWidth="1"/>
    <col min="9004" max="9004" width="7.5546875" style="1" customWidth="1"/>
    <col min="9005" max="9005" width="0" style="1" hidden="1" customWidth="1"/>
    <col min="9006" max="9007" width="14.21875" style="1" customWidth="1"/>
    <col min="9008" max="9008" width="20.77734375" style="1" customWidth="1"/>
    <col min="9009" max="9009" width="14.44140625" style="1" customWidth="1"/>
    <col min="9010" max="9010" width="15" style="1" customWidth="1"/>
    <col min="9011" max="9011" width="2.77734375" style="1" customWidth="1"/>
    <col min="9012" max="9012" width="11.77734375" style="1" customWidth="1"/>
    <col min="9013" max="9013" width="11.5546875" style="1" customWidth="1"/>
    <col min="9014" max="9014" width="2.21875" style="1" customWidth="1"/>
    <col min="9015" max="9015" width="41" style="1" customWidth="1"/>
    <col min="9016" max="9016" width="14.21875" style="1" customWidth="1"/>
    <col min="9017" max="9018" width="11.5546875" style="1" customWidth="1"/>
    <col min="9019" max="9019" width="21.77734375" style="1" customWidth="1"/>
    <col min="9020" max="9211" width="11.44140625" style="1"/>
    <col min="9212" max="9212" width="21.77734375" style="1" customWidth="1"/>
    <col min="9213" max="9213" width="13.77734375" style="1" customWidth="1"/>
    <col min="9214" max="9214" width="38.77734375" style="1" customWidth="1"/>
    <col min="9215" max="9215" width="3" style="1" bestFit="1" customWidth="1"/>
    <col min="9216" max="9216" width="32.21875" style="1" customWidth="1"/>
    <col min="9217" max="9217" width="46.21875" style="1" customWidth="1"/>
    <col min="9218" max="9218" width="19" style="1" customWidth="1"/>
    <col min="9219" max="9219" width="0" style="1" hidden="1" customWidth="1"/>
    <col min="9220" max="9220" width="17.77734375" style="1" customWidth="1"/>
    <col min="9221" max="9221" width="0" style="1" hidden="1" customWidth="1"/>
    <col min="9222" max="9222" width="22.21875" style="1" customWidth="1"/>
    <col min="9223" max="9223" width="5.21875" style="1" customWidth="1"/>
    <col min="9224" max="9224" width="36.21875" style="1" customWidth="1"/>
    <col min="9225" max="9225" width="5.77734375" style="1" customWidth="1"/>
    <col min="9226" max="9226" width="0" style="1" hidden="1" customWidth="1"/>
    <col min="9227" max="9227" width="20.77734375" style="1" customWidth="1"/>
    <col min="9228" max="9228" width="4.77734375" style="1" customWidth="1"/>
    <col min="9229" max="9229" width="0" style="1" hidden="1" customWidth="1"/>
    <col min="9230" max="9230" width="24.77734375" style="1" customWidth="1"/>
    <col min="9231" max="9231" width="12.21875" style="1" customWidth="1"/>
    <col min="9232" max="9232" width="0" style="1" hidden="1" customWidth="1"/>
    <col min="9233" max="9233" width="3.44140625" style="1" customWidth="1"/>
    <col min="9234" max="9234" width="0" style="1" hidden="1" customWidth="1"/>
    <col min="9235" max="9235" width="17.77734375" style="1" customWidth="1"/>
    <col min="9236" max="9236" width="3.44140625" style="1" customWidth="1"/>
    <col min="9237" max="9237" width="0" style="1" hidden="1" customWidth="1"/>
    <col min="9238" max="9238" width="23.77734375" style="1" customWidth="1"/>
    <col min="9239" max="9239" width="10" style="1" customWidth="1"/>
    <col min="9240" max="9240" width="0" style="1" hidden="1" customWidth="1"/>
    <col min="9241" max="9242" width="14.77734375" style="1" customWidth="1"/>
    <col min="9243" max="9243" width="12.77734375" style="1" customWidth="1"/>
    <col min="9244" max="9244" width="3.21875" style="1" customWidth="1"/>
    <col min="9245" max="9245" width="30.21875" style="1" customWidth="1"/>
    <col min="9246" max="9246" width="5" style="1" customWidth="1"/>
    <col min="9247" max="9247" width="0" style="1" hidden="1" customWidth="1"/>
    <col min="9248" max="9248" width="14.21875" style="1" customWidth="1"/>
    <col min="9249" max="9249" width="5.77734375" style="1" customWidth="1"/>
    <col min="9250" max="9250" width="0" style="1" hidden="1" customWidth="1"/>
    <col min="9251" max="9251" width="17.21875" style="1" customWidth="1"/>
    <col min="9252" max="9252" width="12.77734375" style="1" customWidth="1"/>
    <col min="9253" max="9253" width="0" style="1" hidden="1" customWidth="1"/>
    <col min="9254" max="9254" width="5.21875" style="1" customWidth="1"/>
    <col min="9255" max="9255" width="0" style="1" hidden="1" customWidth="1"/>
    <col min="9256" max="9256" width="17" style="1" customWidth="1"/>
    <col min="9257" max="9257" width="6.21875" style="1" customWidth="1"/>
    <col min="9258" max="9258" width="0" style="1" hidden="1" customWidth="1"/>
    <col min="9259" max="9259" width="14.21875" style="1" customWidth="1"/>
    <col min="9260" max="9260" width="7.5546875" style="1" customWidth="1"/>
    <col min="9261" max="9261" width="0" style="1" hidden="1" customWidth="1"/>
    <col min="9262" max="9263" width="14.21875" style="1" customWidth="1"/>
    <col min="9264" max="9264" width="20.77734375" style="1" customWidth="1"/>
    <col min="9265" max="9265" width="14.44140625" style="1" customWidth="1"/>
    <col min="9266" max="9266" width="15" style="1" customWidth="1"/>
    <col min="9267" max="9267" width="2.77734375" style="1" customWidth="1"/>
    <col min="9268" max="9268" width="11.77734375" style="1" customWidth="1"/>
    <col min="9269" max="9269" width="11.5546875" style="1" customWidth="1"/>
    <col min="9270" max="9270" width="2.21875" style="1" customWidth="1"/>
    <col min="9271" max="9271" width="41" style="1" customWidth="1"/>
    <col min="9272" max="9272" width="14.21875" style="1" customWidth="1"/>
    <col min="9273" max="9274" width="11.5546875" style="1" customWidth="1"/>
    <col min="9275" max="9275" width="21.77734375" style="1" customWidth="1"/>
    <col min="9276" max="9467" width="11.44140625" style="1"/>
    <col min="9468" max="9468" width="21.77734375" style="1" customWidth="1"/>
    <col min="9469" max="9469" width="13.77734375" style="1" customWidth="1"/>
    <col min="9470" max="9470" width="38.77734375" style="1" customWidth="1"/>
    <col min="9471" max="9471" width="3" style="1" bestFit="1" customWidth="1"/>
    <col min="9472" max="9472" width="32.21875" style="1" customWidth="1"/>
    <col min="9473" max="9473" width="46.21875" style="1" customWidth="1"/>
    <col min="9474" max="9474" width="19" style="1" customWidth="1"/>
    <col min="9475" max="9475" width="0" style="1" hidden="1" customWidth="1"/>
    <col min="9476" max="9476" width="17.77734375" style="1" customWidth="1"/>
    <col min="9477" max="9477" width="0" style="1" hidden="1" customWidth="1"/>
    <col min="9478" max="9478" width="22.21875" style="1" customWidth="1"/>
    <col min="9479" max="9479" width="5.21875" style="1" customWidth="1"/>
    <col min="9480" max="9480" width="36.21875" style="1" customWidth="1"/>
    <col min="9481" max="9481" width="5.77734375" style="1" customWidth="1"/>
    <col min="9482" max="9482" width="0" style="1" hidden="1" customWidth="1"/>
    <col min="9483" max="9483" width="20.77734375" style="1" customWidth="1"/>
    <col min="9484" max="9484" width="4.77734375" style="1" customWidth="1"/>
    <col min="9485" max="9485" width="0" style="1" hidden="1" customWidth="1"/>
    <col min="9486" max="9486" width="24.77734375" style="1" customWidth="1"/>
    <col min="9487" max="9487" width="12.21875" style="1" customWidth="1"/>
    <col min="9488" max="9488" width="0" style="1" hidden="1" customWidth="1"/>
    <col min="9489" max="9489" width="3.44140625" style="1" customWidth="1"/>
    <col min="9490" max="9490" width="0" style="1" hidden="1" customWidth="1"/>
    <col min="9491" max="9491" width="17.77734375" style="1" customWidth="1"/>
    <col min="9492" max="9492" width="3.44140625" style="1" customWidth="1"/>
    <col min="9493" max="9493" width="0" style="1" hidden="1" customWidth="1"/>
    <col min="9494" max="9494" width="23.77734375" style="1" customWidth="1"/>
    <col min="9495" max="9495" width="10" style="1" customWidth="1"/>
    <col min="9496" max="9496" width="0" style="1" hidden="1" customWidth="1"/>
    <col min="9497" max="9498" width="14.77734375" style="1" customWidth="1"/>
    <col min="9499" max="9499" width="12.77734375" style="1" customWidth="1"/>
    <col min="9500" max="9500" width="3.21875" style="1" customWidth="1"/>
    <col min="9501" max="9501" width="30.21875" style="1" customWidth="1"/>
    <col min="9502" max="9502" width="5" style="1" customWidth="1"/>
    <col min="9503" max="9503" width="0" style="1" hidden="1" customWidth="1"/>
    <col min="9504" max="9504" width="14.21875" style="1" customWidth="1"/>
    <col min="9505" max="9505" width="5.77734375" style="1" customWidth="1"/>
    <col min="9506" max="9506" width="0" style="1" hidden="1" customWidth="1"/>
    <col min="9507" max="9507" width="17.21875" style="1" customWidth="1"/>
    <col min="9508" max="9508" width="12.77734375" style="1" customWidth="1"/>
    <col min="9509" max="9509" width="0" style="1" hidden="1" customWidth="1"/>
    <col min="9510" max="9510" width="5.21875" style="1" customWidth="1"/>
    <col min="9511" max="9511" width="0" style="1" hidden="1" customWidth="1"/>
    <col min="9512" max="9512" width="17" style="1" customWidth="1"/>
    <col min="9513" max="9513" width="6.21875" style="1" customWidth="1"/>
    <col min="9514" max="9514" width="0" style="1" hidden="1" customWidth="1"/>
    <col min="9515" max="9515" width="14.21875" style="1" customWidth="1"/>
    <col min="9516" max="9516" width="7.5546875" style="1" customWidth="1"/>
    <col min="9517" max="9517" width="0" style="1" hidden="1" customWidth="1"/>
    <col min="9518" max="9519" width="14.21875" style="1" customWidth="1"/>
    <col min="9520" max="9520" width="20.77734375" style="1" customWidth="1"/>
    <col min="9521" max="9521" width="14.44140625" style="1" customWidth="1"/>
    <col min="9522" max="9522" width="15" style="1" customWidth="1"/>
    <col min="9523" max="9523" width="2.77734375" style="1" customWidth="1"/>
    <col min="9524" max="9524" width="11.77734375" style="1" customWidth="1"/>
    <col min="9525" max="9525" width="11.5546875" style="1" customWidth="1"/>
    <col min="9526" max="9526" width="2.21875" style="1" customWidth="1"/>
    <col min="9527" max="9527" width="41" style="1" customWidth="1"/>
    <col min="9528" max="9528" width="14.21875" style="1" customWidth="1"/>
    <col min="9529" max="9530" width="11.5546875" style="1" customWidth="1"/>
    <col min="9531" max="9531" width="21.77734375" style="1" customWidth="1"/>
    <col min="9532" max="9723" width="11.44140625" style="1"/>
    <col min="9724" max="9724" width="21.77734375" style="1" customWidth="1"/>
    <col min="9725" max="9725" width="13.77734375" style="1" customWidth="1"/>
    <col min="9726" max="9726" width="38.77734375" style="1" customWidth="1"/>
    <col min="9727" max="9727" width="3" style="1" bestFit="1" customWidth="1"/>
    <col min="9728" max="9728" width="32.21875" style="1" customWidth="1"/>
    <col min="9729" max="9729" width="46.21875" style="1" customWidth="1"/>
    <col min="9730" max="9730" width="19" style="1" customWidth="1"/>
    <col min="9731" max="9731" width="0" style="1" hidden="1" customWidth="1"/>
    <col min="9732" max="9732" width="17.77734375" style="1" customWidth="1"/>
    <col min="9733" max="9733" width="0" style="1" hidden="1" customWidth="1"/>
    <col min="9734" max="9734" width="22.21875" style="1" customWidth="1"/>
    <col min="9735" max="9735" width="5.21875" style="1" customWidth="1"/>
    <col min="9736" max="9736" width="36.21875" style="1" customWidth="1"/>
    <col min="9737" max="9737" width="5.77734375" style="1" customWidth="1"/>
    <col min="9738" max="9738" width="0" style="1" hidden="1" customWidth="1"/>
    <col min="9739" max="9739" width="20.77734375" style="1" customWidth="1"/>
    <col min="9740" max="9740" width="4.77734375" style="1" customWidth="1"/>
    <col min="9741" max="9741" width="0" style="1" hidden="1" customWidth="1"/>
    <col min="9742" max="9742" width="24.77734375" style="1" customWidth="1"/>
    <col min="9743" max="9743" width="12.21875" style="1" customWidth="1"/>
    <col min="9744" max="9744" width="0" style="1" hidden="1" customWidth="1"/>
    <col min="9745" max="9745" width="3.44140625" style="1" customWidth="1"/>
    <col min="9746" max="9746" width="0" style="1" hidden="1" customWidth="1"/>
    <col min="9747" max="9747" width="17.77734375" style="1" customWidth="1"/>
    <col min="9748" max="9748" width="3.44140625" style="1" customWidth="1"/>
    <col min="9749" max="9749" width="0" style="1" hidden="1" customWidth="1"/>
    <col min="9750" max="9750" width="23.77734375" style="1" customWidth="1"/>
    <col min="9751" max="9751" width="10" style="1" customWidth="1"/>
    <col min="9752" max="9752" width="0" style="1" hidden="1" customWidth="1"/>
    <col min="9753" max="9754" width="14.77734375" style="1" customWidth="1"/>
    <col min="9755" max="9755" width="12.77734375" style="1" customWidth="1"/>
    <col min="9756" max="9756" width="3.21875" style="1" customWidth="1"/>
    <col min="9757" max="9757" width="30.21875" style="1" customWidth="1"/>
    <col min="9758" max="9758" width="5" style="1" customWidth="1"/>
    <col min="9759" max="9759" width="0" style="1" hidden="1" customWidth="1"/>
    <col min="9760" max="9760" width="14.21875" style="1" customWidth="1"/>
    <col min="9761" max="9761" width="5.77734375" style="1" customWidth="1"/>
    <col min="9762" max="9762" width="0" style="1" hidden="1" customWidth="1"/>
    <col min="9763" max="9763" width="17.21875" style="1" customWidth="1"/>
    <col min="9764" max="9764" width="12.77734375" style="1" customWidth="1"/>
    <col min="9765" max="9765" width="0" style="1" hidden="1" customWidth="1"/>
    <col min="9766" max="9766" width="5.21875" style="1" customWidth="1"/>
    <col min="9767" max="9767" width="0" style="1" hidden="1" customWidth="1"/>
    <col min="9768" max="9768" width="17" style="1" customWidth="1"/>
    <col min="9769" max="9769" width="6.21875" style="1" customWidth="1"/>
    <col min="9770" max="9770" width="0" style="1" hidden="1" customWidth="1"/>
    <col min="9771" max="9771" width="14.21875" style="1" customWidth="1"/>
    <col min="9772" max="9772" width="7.5546875" style="1" customWidth="1"/>
    <col min="9773" max="9773" width="0" style="1" hidden="1" customWidth="1"/>
    <col min="9774" max="9775" width="14.21875" style="1" customWidth="1"/>
    <col min="9776" max="9776" width="20.77734375" style="1" customWidth="1"/>
    <col min="9777" max="9777" width="14.44140625" style="1" customWidth="1"/>
    <col min="9778" max="9778" width="15" style="1" customWidth="1"/>
    <col min="9779" max="9779" width="2.77734375" style="1" customWidth="1"/>
    <col min="9780" max="9780" width="11.77734375" style="1" customWidth="1"/>
    <col min="9781" max="9781" width="11.5546875" style="1" customWidth="1"/>
    <col min="9782" max="9782" width="2.21875" style="1" customWidth="1"/>
    <col min="9783" max="9783" width="41" style="1" customWidth="1"/>
    <col min="9784" max="9784" width="14.21875" style="1" customWidth="1"/>
    <col min="9785" max="9786" width="11.5546875" style="1" customWidth="1"/>
    <col min="9787" max="9787" width="21.77734375" style="1" customWidth="1"/>
    <col min="9788" max="9979" width="11.44140625" style="1"/>
    <col min="9980" max="9980" width="21.77734375" style="1" customWidth="1"/>
    <col min="9981" max="9981" width="13.77734375" style="1" customWidth="1"/>
    <col min="9982" max="9982" width="38.77734375" style="1" customWidth="1"/>
    <col min="9983" max="9983" width="3" style="1" bestFit="1" customWidth="1"/>
    <col min="9984" max="9984" width="32.21875" style="1" customWidth="1"/>
    <col min="9985" max="9985" width="46.21875" style="1" customWidth="1"/>
    <col min="9986" max="9986" width="19" style="1" customWidth="1"/>
    <col min="9987" max="9987" width="0" style="1" hidden="1" customWidth="1"/>
    <col min="9988" max="9988" width="17.77734375" style="1" customWidth="1"/>
    <col min="9989" max="9989" width="0" style="1" hidden="1" customWidth="1"/>
    <col min="9990" max="9990" width="22.21875" style="1" customWidth="1"/>
    <col min="9991" max="9991" width="5.21875" style="1" customWidth="1"/>
    <col min="9992" max="9992" width="36.21875" style="1" customWidth="1"/>
    <col min="9993" max="9993" width="5.77734375" style="1" customWidth="1"/>
    <col min="9994" max="9994" width="0" style="1" hidden="1" customWidth="1"/>
    <col min="9995" max="9995" width="20.77734375" style="1" customWidth="1"/>
    <col min="9996" max="9996" width="4.77734375" style="1" customWidth="1"/>
    <col min="9997" max="9997" width="0" style="1" hidden="1" customWidth="1"/>
    <col min="9998" max="9998" width="24.77734375" style="1" customWidth="1"/>
    <col min="9999" max="9999" width="12.21875" style="1" customWidth="1"/>
    <col min="10000" max="10000" width="0" style="1" hidden="1" customWidth="1"/>
    <col min="10001" max="10001" width="3.44140625" style="1" customWidth="1"/>
    <col min="10002" max="10002" width="0" style="1" hidden="1" customWidth="1"/>
    <col min="10003" max="10003" width="17.77734375" style="1" customWidth="1"/>
    <col min="10004" max="10004" width="3.44140625" style="1" customWidth="1"/>
    <col min="10005" max="10005" width="0" style="1" hidden="1" customWidth="1"/>
    <col min="10006" max="10006" width="23.77734375" style="1" customWidth="1"/>
    <col min="10007" max="10007" width="10" style="1" customWidth="1"/>
    <col min="10008" max="10008" width="0" style="1" hidden="1" customWidth="1"/>
    <col min="10009" max="10010" width="14.77734375" style="1" customWidth="1"/>
    <col min="10011" max="10011" width="12.77734375" style="1" customWidth="1"/>
    <col min="10012" max="10012" width="3.21875" style="1" customWidth="1"/>
    <col min="10013" max="10013" width="30.21875" style="1" customWidth="1"/>
    <col min="10014" max="10014" width="5" style="1" customWidth="1"/>
    <col min="10015" max="10015" width="0" style="1" hidden="1" customWidth="1"/>
    <col min="10016" max="10016" width="14.21875" style="1" customWidth="1"/>
    <col min="10017" max="10017" width="5.77734375" style="1" customWidth="1"/>
    <col min="10018" max="10018" width="0" style="1" hidden="1" customWidth="1"/>
    <col min="10019" max="10019" width="17.21875" style="1" customWidth="1"/>
    <col min="10020" max="10020" width="12.77734375" style="1" customWidth="1"/>
    <col min="10021" max="10021" width="0" style="1" hidden="1" customWidth="1"/>
    <col min="10022" max="10022" width="5.21875" style="1" customWidth="1"/>
    <col min="10023" max="10023" width="0" style="1" hidden="1" customWidth="1"/>
    <col min="10024" max="10024" width="17" style="1" customWidth="1"/>
    <col min="10025" max="10025" width="6.21875" style="1" customWidth="1"/>
    <col min="10026" max="10026" width="0" style="1" hidden="1" customWidth="1"/>
    <col min="10027" max="10027" width="14.21875" style="1" customWidth="1"/>
    <col min="10028" max="10028" width="7.5546875" style="1" customWidth="1"/>
    <col min="10029" max="10029" width="0" style="1" hidden="1" customWidth="1"/>
    <col min="10030" max="10031" width="14.21875" style="1" customWidth="1"/>
    <col min="10032" max="10032" width="20.77734375" style="1" customWidth="1"/>
    <col min="10033" max="10033" width="14.44140625" style="1" customWidth="1"/>
    <col min="10034" max="10034" width="15" style="1" customWidth="1"/>
    <col min="10035" max="10035" width="2.77734375" style="1" customWidth="1"/>
    <col min="10036" max="10036" width="11.77734375" style="1" customWidth="1"/>
    <col min="10037" max="10037" width="11.5546875" style="1" customWidth="1"/>
    <col min="10038" max="10038" width="2.21875" style="1" customWidth="1"/>
    <col min="10039" max="10039" width="41" style="1" customWidth="1"/>
    <col min="10040" max="10040" width="14.21875" style="1" customWidth="1"/>
    <col min="10041" max="10042" width="11.5546875" style="1" customWidth="1"/>
    <col min="10043" max="10043" width="21.77734375" style="1" customWidth="1"/>
    <col min="10044" max="10235" width="11.44140625" style="1"/>
    <col min="10236" max="10236" width="21.77734375" style="1" customWidth="1"/>
    <col min="10237" max="10237" width="13.77734375" style="1" customWidth="1"/>
    <col min="10238" max="10238" width="38.77734375" style="1" customWidth="1"/>
    <col min="10239" max="10239" width="3" style="1" bestFit="1" customWidth="1"/>
    <col min="10240" max="10240" width="32.21875" style="1" customWidth="1"/>
    <col min="10241" max="10241" width="46.21875" style="1" customWidth="1"/>
    <col min="10242" max="10242" width="19" style="1" customWidth="1"/>
    <col min="10243" max="10243" width="0" style="1" hidden="1" customWidth="1"/>
    <col min="10244" max="10244" width="17.77734375" style="1" customWidth="1"/>
    <col min="10245" max="10245" width="0" style="1" hidden="1" customWidth="1"/>
    <col min="10246" max="10246" width="22.21875" style="1" customWidth="1"/>
    <col min="10247" max="10247" width="5.21875" style="1" customWidth="1"/>
    <col min="10248" max="10248" width="36.21875" style="1" customWidth="1"/>
    <col min="10249" max="10249" width="5.77734375" style="1" customWidth="1"/>
    <col min="10250" max="10250" width="0" style="1" hidden="1" customWidth="1"/>
    <col min="10251" max="10251" width="20.77734375" style="1" customWidth="1"/>
    <col min="10252" max="10252" width="4.77734375" style="1" customWidth="1"/>
    <col min="10253" max="10253" width="0" style="1" hidden="1" customWidth="1"/>
    <col min="10254" max="10254" width="24.77734375" style="1" customWidth="1"/>
    <col min="10255" max="10255" width="12.21875" style="1" customWidth="1"/>
    <col min="10256" max="10256" width="0" style="1" hidden="1" customWidth="1"/>
    <col min="10257" max="10257" width="3.44140625" style="1" customWidth="1"/>
    <col min="10258" max="10258" width="0" style="1" hidden="1" customWidth="1"/>
    <col min="10259" max="10259" width="17.77734375" style="1" customWidth="1"/>
    <col min="10260" max="10260" width="3.44140625" style="1" customWidth="1"/>
    <col min="10261" max="10261" width="0" style="1" hidden="1" customWidth="1"/>
    <col min="10262" max="10262" width="23.77734375" style="1" customWidth="1"/>
    <col min="10263" max="10263" width="10" style="1" customWidth="1"/>
    <col min="10264" max="10264" width="0" style="1" hidden="1" customWidth="1"/>
    <col min="10265" max="10266" width="14.77734375" style="1" customWidth="1"/>
    <col min="10267" max="10267" width="12.77734375" style="1" customWidth="1"/>
    <col min="10268" max="10268" width="3.21875" style="1" customWidth="1"/>
    <col min="10269" max="10269" width="30.21875" style="1" customWidth="1"/>
    <col min="10270" max="10270" width="5" style="1" customWidth="1"/>
    <col min="10271" max="10271" width="0" style="1" hidden="1" customWidth="1"/>
    <col min="10272" max="10272" width="14.21875" style="1" customWidth="1"/>
    <col min="10273" max="10273" width="5.77734375" style="1" customWidth="1"/>
    <col min="10274" max="10274" width="0" style="1" hidden="1" customWidth="1"/>
    <col min="10275" max="10275" width="17.21875" style="1" customWidth="1"/>
    <col min="10276" max="10276" width="12.77734375" style="1" customWidth="1"/>
    <col min="10277" max="10277" width="0" style="1" hidden="1" customWidth="1"/>
    <col min="10278" max="10278" width="5.21875" style="1" customWidth="1"/>
    <col min="10279" max="10279" width="0" style="1" hidden="1" customWidth="1"/>
    <col min="10280" max="10280" width="17" style="1" customWidth="1"/>
    <col min="10281" max="10281" width="6.21875" style="1" customWidth="1"/>
    <col min="10282" max="10282" width="0" style="1" hidden="1" customWidth="1"/>
    <col min="10283" max="10283" width="14.21875" style="1" customWidth="1"/>
    <col min="10284" max="10284" width="7.5546875" style="1" customWidth="1"/>
    <col min="10285" max="10285" width="0" style="1" hidden="1" customWidth="1"/>
    <col min="10286" max="10287" width="14.21875" style="1" customWidth="1"/>
    <col min="10288" max="10288" width="20.77734375" style="1" customWidth="1"/>
    <col min="10289" max="10289" width="14.44140625" style="1" customWidth="1"/>
    <col min="10290" max="10290" width="15" style="1" customWidth="1"/>
    <col min="10291" max="10291" width="2.77734375" style="1" customWidth="1"/>
    <col min="10292" max="10292" width="11.77734375" style="1" customWidth="1"/>
    <col min="10293" max="10293" width="11.5546875" style="1" customWidth="1"/>
    <col min="10294" max="10294" width="2.21875" style="1" customWidth="1"/>
    <col min="10295" max="10295" width="41" style="1" customWidth="1"/>
    <col min="10296" max="10296" width="14.21875" style="1" customWidth="1"/>
    <col min="10297" max="10298" width="11.5546875" style="1" customWidth="1"/>
    <col min="10299" max="10299" width="21.77734375" style="1" customWidth="1"/>
    <col min="10300" max="10491" width="11.44140625" style="1"/>
    <col min="10492" max="10492" width="21.77734375" style="1" customWidth="1"/>
    <col min="10493" max="10493" width="13.77734375" style="1" customWidth="1"/>
    <col min="10494" max="10494" width="38.77734375" style="1" customWidth="1"/>
    <col min="10495" max="10495" width="3" style="1" bestFit="1" customWidth="1"/>
    <col min="10496" max="10496" width="32.21875" style="1" customWidth="1"/>
    <col min="10497" max="10497" width="46.21875" style="1" customWidth="1"/>
    <col min="10498" max="10498" width="19" style="1" customWidth="1"/>
    <col min="10499" max="10499" width="0" style="1" hidden="1" customWidth="1"/>
    <col min="10500" max="10500" width="17.77734375" style="1" customWidth="1"/>
    <col min="10501" max="10501" width="0" style="1" hidden="1" customWidth="1"/>
    <col min="10502" max="10502" width="22.21875" style="1" customWidth="1"/>
    <col min="10503" max="10503" width="5.21875" style="1" customWidth="1"/>
    <col min="10504" max="10504" width="36.21875" style="1" customWidth="1"/>
    <col min="10505" max="10505" width="5.77734375" style="1" customWidth="1"/>
    <col min="10506" max="10506" width="0" style="1" hidden="1" customWidth="1"/>
    <col min="10507" max="10507" width="20.77734375" style="1" customWidth="1"/>
    <col min="10508" max="10508" width="4.77734375" style="1" customWidth="1"/>
    <col min="10509" max="10509" width="0" style="1" hidden="1" customWidth="1"/>
    <col min="10510" max="10510" width="24.77734375" style="1" customWidth="1"/>
    <col min="10511" max="10511" width="12.21875" style="1" customWidth="1"/>
    <col min="10512" max="10512" width="0" style="1" hidden="1" customWidth="1"/>
    <col min="10513" max="10513" width="3.44140625" style="1" customWidth="1"/>
    <col min="10514" max="10514" width="0" style="1" hidden="1" customWidth="1"/>
    <col min="10515" max="10515" width="17.77734375" style="1" customWidth="1"/>
    <col min="10516" max="10516" width="3.44140625" style="1" customWidth="1"/>
    <col min="10517" max="10517" width="0" style="1" hidden="1" customWidth="1"/>
    <col min="10518" max="10518" width="23.77734375" style="1" customWidth="1"/>
    <col min="10519" max="10519" width="10" style="1" customWidth="1"/>
    <col min="10520" max="10520" width="0" style="1" hidden="1" customWidth="1"/>
    <col min="10521" max="10522" width="14.77734375" style="1" customWidth="1"/>
    <col min="10523" max="10523" width="12.77734375" style="1" customWidth="1"/>
    <col min="10524" max="10524" width="3.21875" style="1" customWidth="1"/>
    <col min="10525" max="10525" width="30.21875" style="1" customWidth="1"/>
    <col min="10526" max="10526" width="5" style="1" customWidth="1"/>
    <col min="10527" max="10527" width="0" style="1" hidden="1" customWidth="1"/>
    <col min="10528" max="10528" width="14.21875" style="1" customWidth="1"/>
    <col min="10529" max="10529" width="5.77734375" style="1" customWidth="1"/>
    <col min="10530" max="10530" width="0" style="1" hidden="1" customWidth="1"/>
    <col min="10531" max="10531" width="17.21875" style="1" customWidth="1"/>
    <col min="10532" max="10532" width="12.77734375" style="1" customWidth="1"/>
    <col min="10533" max="10533" width="0" style="1" hidden="1" customWidth="1"/>
    <col min="10534" max="10534" width="5.21875" style="1" customWidth="1"/>
    <col min="10535" max="10535" width="0" style="1" hidden="1" customWidth="1"/>
    <col min="10536" max="10536" width="17" style="1" customWidth="1"/>
    <col min="10537" max="10537" width="6.21875" style="1" customWidth="1"/>
    <col min="10538" max="10538" width="0" style="1" hidden="1" customWidth="1"/>
    <col min="10539" max="10539" width="14.21875" style="1" customWidth="1"/>
    <col min="10540" max="10540" width="7.5546875" style="1" customWidth="1"/>
    <col min="10541" max="10541" width="0" style="1" hidden="1" customWidth="1"/>
    <col min="10542" max="10543" width="14.21875" style="1" customWidth="1"/>
    <col min="10544" max="10544" width="20.77734375" style="1" customWidth="1"/>
    <col min="10545" max="10545" width="14.44140625" style="1" customWidth="1"/>
    <col min="10546" max="10546" width="15" style="1" customWidth="1"/>
    <col min="10547" max="10547" width="2.77734375" style="1" customWidth="1"/>
    <col min="10548" max="10548" width="11.77734375" style="1" customWidth="1"/>
    <col min="10549" max="10549" width="11.5546875" style="1" customWidth="1"/>
    <col min="10550" max="10550" width="2.21875" style="1" customWidth="1"/>
    <col min="10551" max="10551" width="41" style="1" customWidth="1"/>
    <col min="10552" max="10552" width="14.21875" style="1" customWidth="1"/>
    <col min="10553" max="10554" width="11.5546875" style="1" customWidth="1"/>
    <col min="10555" max="10555" width="21.77734375" style="1" customWidth="1"/>
    <col min="10556" max="10747" width="11.44140625" style="1"/>
    <col min="10748" max="10748" width="21.77734375" style="1" customWidth="1"/>
    <col min="10749" max="10749" width="13.77734375" style="1" customWidth="1"/>
    <col min="10750" max="10750" width="38.77734375" style="1" customWidth="1"/>
    <col min="10751" max="10751" width="3" style="1" bestFit="1" customWidth="1"/>
    <col min="10752" max="10752" width="32.21875" style="1" customWidth="1"/>
    <col min="10753" max="10753" width="46.21875" style="1" customWidth="1"/>
    <col min="10754" max="10754" width="19" style="1" customWidth="1"/>
    <col min="10755" max="10755" width="0" style="1" hidden="1" customWidth="1"/>
    <col min="10756" max="10756" width="17.77734375" style="1" customWidth="1"/>
    <col min="10757" max="10757" width="0" style="1" hidden="1" customWidth="1"/>
    <col min="10758" max="10758" width="22.21875" style="1" customWidth="1"/>
    <col min="10759" max="10759" width="5.21875" style="1" customWidth="1"/>
    <col min="10760" max="10760" width="36.21875" style="1" customWidth="1"/>
    <col min="10761" max="10761" width="5.77734375" style="1" customWidth="1"/>
    <col min="10762" max="10762" width="0" style="1" hidden="1" customWidth="1"/>
    <col min="10763" max="10763" width="20.77734375" style="1" customWidth="1"/>
    <col min="10764" max="10764" width="4.77734375" style="1" customWidth="1"/>
    <col min="10765" max="10765" width="0" style="1" hidden="1" customWidth="1"/>
    <col min="10766" max="10766" width="24.77734375" style="1" customWidth="1"/>
    <col min="10767" max="10767" width="12.21875" style="1" customWidth="1"/>
    <col min="10768" max="10768" width="0" style="1" hidden="1" customWidth="1"/>
    <col min="10769" max="10769" width="3.44140625" style="1" customWidth="1"/>
    <col min="10770" max="10770" width="0" style="1" hidden="1" customWidth="1"/>
    <col min="10771" max="10771" width="17.77734375" style="1" customWidth="1"/>
    <col min="10772" max="10772" width="3.44140625" style="1" customWidth="1"/>
    <col min="10773" max="10773" width="0" style="1" hidden="1" customWidth="1"/>
    <col min="10774" max="10774" width="23.77734375" style="1" customWidth="1"/>
    <col min="10775" max="10775" width="10" style="1" customWidth="1"/>
    <col min="10776" max="10776" width="0" style="1" hidden="1" customWidth="1"/>
    <col min="10777" max="10778" width="14.77734375" style="1" customWidth="1"/>
    <col min="10779" max="10779" width="12.77734375" style="1" customWidth="1"/>
    <col min="10780" max="10780" width="3.21875" style="1" customWidth="1"/>
    <col min="10781" max="10781" width="30.21875" style="1" customWidth="1"/>
    <col min="10782" max="10782" width="5" style="1" customWidth="1"/>
    <col min="10783" max="10783" width="0" style="1" hidden="1" customWidth="1"/>
    <col min="10784" max="10784" width="14.21875" style="1" customWidth="1"/>
    <col min="10785" max="10785" width="5.77734375" style="1" customWidth="1"/>
    <col min="10786" max="10786" width="0" style="1" hidden="1" customWidth="1"/>
    <col min="10787" max="10787" width="17.21875" style="1" customWidth="1"/>
    <col min="10788" max="10788" width="12.77734375" style="1" customWidth="1"/>
    <col min="10789" max="10789" width="0" style="1" hidden="1" customWidth="1"/>
    <col min="10790" max="10790" width="5.21875" style="1" customWidth="1"/>
    <col min="10791" max="10791" width="0" style="1" hidden="1" customWidth="1"/>
    <col min="10792" max="10792" width="17" style="1" customWidth="1"/>
    <col min="10793" max="10793" width="6.21875" style="1" customWidth="1"/>
    <col min="10794" max="10794" width="0" style="1" hidden="1" customWidth="1"/>
    <col min="10795" max="10795" width="14.21875" style="1" customWidth="1"/>
    <col min="10796" max="10796" width="7.5546875" style="1" customWidth="1"/>
    <col min="10797" max="10797" width="0" style="1" hidden="1" customWidth="1"/>
    <col min="10798" max="10799" width="14.21875" style="1" customWidth="1"/>
    <col min="10800" max="10800" width="20.77734375" style="1" customWidth="1"/>
    <col min="10801" max="10801" width="14.44140625" style="1" customWidth="1"/>
    <col min="10802" max="10802" width="15" style="1" customWidth="1"/>
    <col min="10803" max="10803" width="2.77734375" style="1" customWidth="1"/>
    <col min="10804" max="10804" width="11.77734375" style="1" customWidth="1"/>
    <col min="10805" max="10805" width="11.5546875" style="1" customWidth="1"/>
    <col min="10806" max="10806" width="2.21875" style="1" customWidth="1"/>
    <col min="10807" max="10807" width="41" style="1" customWidth="1"/>
    <col min="10808" max="10808" width="14.21875" style="1" customWidth="1"/>
    <col min="10809" max="10810" width="11.5546875" style="1" customWidth="1"/>
    <col min="10811" max="10811" width="21.77734375" style="1" customWidth="1"/>
    <col min="10812" max="11003" width="11.44140625" style="1"/>
    <col min="11004" max="11004" width="21.77734375" style="1" customWidth="1"/>
    <col min="11005" max="11005" width="13.77734375" style="1" customWidth="1"/>
    <col min="11006" max="11006" width="38.77734375" style="1" customWidth="1"/>
    <col min="11007" max="11007" width="3" style="1" bestFit="1" customWidth="1"/>
    <col min="11008" max="11008" width="32.21875" style="1" customWidth="1"/>
    <col min="11009" max="11009" width="46.21875" style="1" customWidth="1"/>
    <col min="11010" max="11010" width="19" style="1" customWidth="1"/>
    <col min="11011" max="11011" width="0" style="1" hidden="1" customWidth="1"/>
    <col min="11012" max="11012" width="17.77734375" style="1" customWidth="1"/>
    <col min="11013" max="11013" width="0" style="1" hidden="1" customWidth="1"/>
    <col min="11014" max="11014" width="22.21875" style="1" customWidth="1"/>
    <col min="11015" max="11015" width="5.21875" style="1" customWidth="1"/>
    <col min="11016" max="11016" width="36.21875" style="1" customWidth="1"/>
    <col min="11017" max="11017" width="5.77734375" style="1" customWidth="1"/>
    <col min="11018" max="11018" width="0" style="1" hidden="1" customWidth="1"/>
    <col min="11019" max="11019" width="20.77734375" style="1" customWidth="1"/>
    <col min="11020" max="11020" width="4.77734375" style="1" customWidth="1"/>
    <col min="11021" max="11021" width="0" style="1" hidden="1" customWidth="1"/>
    <col min="11022" max="11022" width="24.77734375" style="1" customWidth="1"/>
    <col min="11023" max="11023" width="12.21875" style="1" customWidth="1"/>
    <col min="11024" max="11024" width="0" style="1" hidden="1" customWidth="1"/>
    <col min="11025" max="11025" width="3.44140625" style="1" customWidth="1"/>
    <col min="11026" max="11026" width="0" style="1" hidden="1" customWidth="1"/>
    <col min="11027" max="11027" width="17.77734375" style="1" customWidth="1"/>
    <col min="11028" max="11028" width="3.44140625" style="1" customWidth="1"/>
    <col min="11029" max="11029" width="0" style="1" hidden="1" customWidth="1"/>
    <col min="11030" max="11030" width="23.77734375" style="1" customWidth="1"/>
    <col min="11031" max="11031" width="10" style="1" customWidth="1"/>
    <col min="11032" max="11032" width="0" style="1" hidden="1" customWidth="1"/>
    <col min="11033" max="11034" width="14.77734375" style="1" customWidth="1"/>
    <col min="11035" max="11035" width="12.77734375" style="1" customWidth="1"/>
    <col min="11036" max="11036" width="3.21875" style="1" customWidth="1"/>
    <col min="11037" max="11037" width="30.21875" style="1" customWidth="1"/>
    <col min="11038" max="11038" width="5" style="1" customWidth="1"/>
    <col min="11039" max="11039" width="0" style="1" hidden="1" customWidth="1"/>
    <col min="11040" max="11040" width="14.21875" style="1" customWidth="1"/>
    <col min="11041" max="11041" width="5.77734375" style="1" customWidth="1"/>
    <col min="11042" max="11042" width="0" style="1" hidden="1" customWidth="1"/>
    <col min="11043" max="11043" width="17.21875" style="1" customWidth="1"/>
    <col min="11044" max="11044" width="12.77734375" style="1" customWidth="1"/>
    <col min="11045" max="11045" width="0" style="1" hidden="1" customWidth="1"/>
    <col min="11046" max="11046" width="5.21875" style="1" customWidth="1"/>
    <col min="11047" max="11047" width="0" style="1" hidden="1" customWidth="1"/>
    <col min="11048" max="11048" width="17" style="1" customWidth="1"/>
    <col min="11049" max="11049" width="6.21875" style="1" customWidth="1"/>
    <col min="11050" max="11050" width="0" style="1" hidden="1" customWidth="1"/>
    <col min="11051" max="11051" width="14.21875" style="1" customWidth="1"/>
    <col min="11052" max="11052" width="7.5546875" style="1" customWidth="1"/>
    <col min="11053" max="11053" width="0" style="1" hidden="1" customWidth="1"/>
    <col min="11054" max="11055" width="14.21875" style="1" customWidth="1"/>
    <col min="11056" max="11056" width="20.77734375" style="1" customWidth="1"/>
    <col min="11057" max="11057" width="14.44140625" style="1" customWidth="1"/>
    <col min="11058" max="11058" width="15" style="1" customWidth="1"/>
    <col min="11059" max="11059" width="2.77734375" style="1" customWidth="1"/>
    <col min="11060" max="11060" width="11.77734375" style="1" customWidth="1"/>
    <col min="11061" max="11061" width="11.5546875" style="1" customWidth="1"/>
    <col min="11062" max="11062" width="2.21875" style="1" customWidth="1"/>
    <col min="11063" max="11063" width="41" style="1" customWidth="1"/>
    <col min="11064" max="11064" width="14.21875" style="1" customWidth="1"/>
    <col min="11065" max="11066" width="11.5546875" style="1" customWidth="1"/>
    <col min="11067" max="11067" width="21.77734375" style="1" customWidth="1"/>
    <col min="11068" max="11259" width="11.44140625" style="1"/>
    <col min="11260" max="11260" width="21.77734375" style="1" customWidth="1"/>
    <col min="11261" max="11261" width="13.77734375" style="1" customWidth="1"/>
    <col min="11262" max="11262" width="38.77734375" style="1" customWidth="1"/>
    <col min="11263" max="11263" width="3" style="1" bestFit="1" customWidth="1"/>
    <col min="11264" max="11264" width="32.21875" style="1" customWidth="1"/>
    <col min="11265" max="11265" width="46.21875" style="1" customWidth="1"/>
    <col min="11266" max="11266" width="19" style="1" customWidth="1"/>
    <col min="11267" max="11267" width="0" style="1" hidden="1" customWidth="1"/>
    <col min="11268" max="11268" width="17.77734375" style="1" customWidth="1"/>
    <col min="11269" max="11269" width="0" style="1" hidden="1" customWidth="1"/>
    <col min="11270" max="11270" width="22.21875" style="1" customWidth="1"/>
    <col min="11271" max="11271" width="5.21875" style="1" customWidth="1"/>
    <col min="11272" max="11272" width="36.21875" style="1" customWidth="1"/>
    <col min="11273" max="11273" width="5.77734375" style="1" customWidth="1"/>
    <col min="11274" max="11274" width="0" style="1" hidden="1" customWidth="1"/>
    <col min="11275" max="11275" width="20.77734375" style="1" customWidth="1"/>
    <col min="11276" max="11276" width="4.77734375" style="1" customWidth="1"/>
    <col min="11277" max="11277" width="0" style="1" hidden="1" customWidth="1"/>
    <col min="11278" max="11278" width="24.77734375" style="1" customWidth="1"/>
    <col min="11279" max="11279" width="12.21875" style="1" customWidth="1"/>
    <col min="11280" max="11280" width="0" style="1" hidden="1" customWidth="1"/>
    <col min="11281" max="11281" width="3.44140625" style="1" customWidth="1"/>
    <col min="11282" max="11282" width="0" style="1" hidden="1" customWidth="1"/>
    <col min="11283" max="11283" width="17.77734375" style="1" customWidth="1"/>
    <col min="11284" max="11284" width="3.44140625" style="1" customWidth="1"/>
    <col min="11285" max="11285" width="0" style="1" hidden="1" customWidth="1"/>
    <col min="11286" max="11286" width="23.77734375" style="1" customWidth="1"/>
    <col min="11287" max="11287" width="10" style="1" customWidth="1"/>
    <col min="11288" max="11288" width="0" style="1" hidden="1" customWidth="1"/>
    <col min="11289" max="11290" width="14.77734375" style="1" customWidth="1"/>
    <col min="11291" max="11291" width="12.77734375" style="1" customWidth="1"/>
    <col min="11292" max="11292" width="3.21875" style="1" customWidth="1"/>
    <col min="11293" max="11293" width="30.21875" style="1" customWidth="1"/>
    <col min="11294" max="11294" width="5" style="1" customWidth="1"/>
    <col min="11295" max="11295" width="0" style="1" hidden="1" customWidth="1"/>
    <col min="11296" max="11296" width="14.21875" style="1" customWidth="1"/>
    <col min="11297" max="11297" width="5.77734375" style="1" customWidth="1"/>
    <col min="11298" max="11298" width="0" style="1" hidden="1" customWidth="1"/>
    <col min="11299" max="11299" width="17.21875" style="1" customWidth="1"/>
    <col min="11300" max="11300" width="12.77734375" style="1" customWidth="1"/>
    <col min="11301" max="11301" width="0" style="1" hidden="1" customWidth="1"/>
    <col min="11302" max="11302" width="5.21875" style="1" customWidth="1"/>
    <col min="11303" max="11303" width="0" style="1" hidden="1" customWidth="1"/>
    <col min="11304" max="11304" width="17" style="1" customWidth="1"/>
    <col min="11305" max="11305" width="6.21875" style="1" customWidth="1"/>
    <col min="11306" max="11306" width="0" style="1" hidden="1" customWidth="1"/>
    <col min="11307" max="11307" width="14.21875" style="1" customWidth="1"/>
    <col min="11308" max="11308" width="7.5546875" style="1" customWidth="1"/>
    <col min="11309" max="11309" width="0" style="1" hidden="1" customWidth="1"/>
    <col min="11310" max="11311" width="14.21875" style="1" customWidth="1"/>
    <col min="11312" max="11312" width="20.77734375" style="1" customWidth="1"/>
    <col min="11313" max="11313" width="14.44140625" style="1" customWidth="1"/>
    <col min="11314" max="11314" width="15" style="1" customWidth="1"/>
    <col min="11315" max="11315" width="2.77734375" style="1" customWidth="1"/>
    <col min="11316" max="11316" width="11.77734375" style="1" customWidth="1"/>
    <col min="11317" max="11317" width="11.5546875" style="1" customWidth="1"/>
    <col min="11318" max="11318" width="2.21875" style="1" customWidth="1"/>
    <col min="11319" max="11319" width="41" style="1" customWidth="1"/>
    <col min="11320" max="11320" width="14.21875" style="1" customWidth="1"/>
    <col min="11321" max="11322" width="11.5546875" style="1" customWidth="1"/>
    <col min="11323" max="11323" width="21.77734375" style="1" customWidth="1"/>
    <col min="11324" max="11515" width="11.44140625" style="1"/>
    <col min="11516" max="11516" width="21.77734375" style="1" customWidth="1"/>
    <col min="11517" max="11517" width="13.77734375" style="1" customWidth="1"/>
    <col min="11518" max="11518" width="38.77734375" style="1" customWidth="1"/>
    <col min="11519" max="11519" width="3" style="1" bestFit="1" customWidth="1"/>
    <col min="11520" max="11520" width="32.21875" style="1" customWidth="1"/>
    <col min="11521" max="11521" width="46.21875" style="1" customWidth="1"/>
    <col min="11522" max="11522" width="19" style="1" customWidth="1"/>
    <col min="11523" max="11523" width="0" style="1" hidden="1" customWidth="1"/>
    <col min="11524" max="11524" width="17.77734375" style="1" customWidth="1"/>
    <col min="11525" max="11525" width="0" style="1" hidden="1" customWidth="1"/>
    <col min="11526" max="11526" width="22.21875" style="1" customWidth="1"/>
    <col min="11527" max="11527" width="5.21875" style="1" customWidth="1"/>
    <col min="11528" max="11528" width="36.21875" style="1" customWidth="1"/>
    <col min="11529" max="11529" width="5.77734375" style="1" customWidth="1"/>
    <col min="11530" max="11530" width="0" style="1" hidden="1" customWidth="1"/>
    <col min="11531" max="11531" width="20.77734375" style="1" customWidth="1"/>
    <col min="11532" max="11532" width="4.77734375" style="1" customWidth="1"/>
    <col min="11533" max="11533" width="0" style="1" hidden="1" customWidth="1"/>
    <col min="11534" max="11534" width="24.77734375" style="1" customWidth="1"/>
    <col min="11535" max="11535" width="12.21875" style="1" customWidth="1"/>
    <col min="11536" max="11536" width="0" style="1" hidden="1" customWidth="1"/>
    <col min="11537" max="11537" width="3.44140625" style="1" customWidth="1"/>
    <col min="11538" max="11538" width="0" style="1" hidden="1" customWidth="1"/>
    <col min="11539" max="11539" width="17.77734375" style="1" customWidth="1"/>
    <col min="11540" max="11540" width="3.44140625" style="1" customWidth="1"/>
    <col min="11541" max="11541" width="0" style="1" hidden="1" customWidth="1"/>
    <col min="11542" max="11542" width="23.77734375" style="1" customWidth="1"/>
    <col min="11543" max="11543" width="10" style="1" customWidth="1"/>
    <col min="11544" max="11544" width="0" style="1" hidden="1" customWidth="1"/>
    <col min="11545" max="11546" width="14.77734375" style="1" customWidth="1"/>
    <col min="11547" max="11547" width="12.77734375" style="1" customWidth="1"/>
    <col min="11548" max="11548" width="3.21875" style="1" customWidth="1"/>
    <col min="11549" max="11549" width="30.21875" style="1" customWidth="1"/>
    <col min="11550" max="11550" width="5" style="1" customWidth="1"/>
    <col min="11551" max="11551" width="0" style="1" hidden="1" customWidth="1"/>
    <col min="11552" max="11552" width="14.21875" style="1" customWidth="1"/>
    <col min="11553" max="11553" width="5.77734375" style="1" customWidth="1"/>
    <col min="11554" max="11554" width="0" style="1" hidden="1" customWidth="1"/>
    <col min="11555" max="11555" width="17.21875" style="1" customWidth="1"/>
    <col min="11556" max="11556" width="12.77734375" style="1" customWidth="1"/>
    <col min="11557" max="11557" width="0" style="1" hidden="1" customWidth="1"/>
    <col min="11558" max="11558" width="5.21875" style="1" customWidth="1"/>
    <col min="11559" max="11559" width="0" style="1" hidden="1" customWidth="1"/>
    <col min="11560" max="11560" width="17" style="1" customWidth="1"/>
    <col min="11561" max="11561" width="6.21875" style="1" customWidth="1"/>
    <col min="11562" max="11562" width="0" style="1" hidden="1" customWidth="1"/>
    <col min="11563" max="11563" width="14.21875" style="1" customWidth="1"/>
    <col min="11564" max="11564" width="7.5546875" style="1" customWidth="1"/>
    <col min="11565" max="11565" width="0" style="1" hidden="1" customWidth="1"/>
    <col min="11566" max="11567" width="14.21875" style="1" customWidth="1"/>
    <col min="11568" max="11568" width="20.77734375" style="1" customWidth="1"/>
    <col min="11569" max="11569" width="14.44140625" style="1" customWidth="1"/>
    <col min="11570" max="11570" width="15" style="1" customWidth="1"/>
    <col min="11571" max="11571" width="2.77734375" style="1" customWidth="1"/>
    <col min="11572" max="11572" width="11.77734375" style="1" customWidth="1"/>
    <col min="11573" max="11573" width="11.5546875" style="1" customWidth="1"/>
    <col min="11574" max="11574" width="2.21875" style="1" customWidth="1"/>
    <col min="11575" max="11575" width="41" style="1" customWidth="1"/>
    <col min="11576" max="11576" width="14.21875" style="1" customWidth="1"/>
    <col min="11577" max="11578" width="11.5546875" style="1" customWidth="1"/>
    <col min="11579" max="11579" width="21.77734375" style="1" customWidth="1"/>
    <col min="11580" max="11771" width="11.44140625" style="1"/>
    <col min="11772" max="11772" width="21.77734375" style="1" customWidth="1"/>
    <col min="11773" max="11773" width="13.77734375" style="1" customWidth="1"/>
    <col min="11774" max="11774" width="38.77734375" style="1" customWidth="1"/>
    <col min="11775" max="11775" width="3" style="1" bestFit="1" customWidth="1"/>
    <col min="11776" max="11776" width="32.21875" style="1" customWidth="1"/>
    <col min="11777" max="11777" width="46.21875" style="1" customWidth="1"/>
    <col min="11778" max="11778" width="19" style="1" customWidth="1"/>
    <col min="11779" max="11779" width="0" style="1" hidden="1" customWidth="1"/>
    <col min="11780" max="11780" width="17.77734375" style="1" customWidth="1"/>
    <col min="11781" max="11781" width="0" style="1" hidden="1" customWidth="1"/>
    <col min="11782" max="11782" width="22.21875" style="1" customWidth="1"/>
    <col min="11783" max="11783" width="5.21875" style="1" customWidth="1"/>
    <col min="11784" max="11784" width="36.21875" style="1" customWidth="1"/>
    <col min="11785" max="11785" width="5.77734375" style="1" customWidth="1"/>
    <col min="11786" max="11786" width="0" style="1" hidden="1" customWidth="1"/>
    <col min="11787" max="11787" width="20.77734375" style="1" customWidth="1"/>
    <col min="11788" max="11788" width="4.77734375" style="1" customWidth="1"/>
    <col min="11789" max="11789" width="0" style="1" hidden="1" customWidth="1"/>
    <col min="11790" max="11790" width="24.77734375" style="1" customWidth="1"/>
    <col min="11791" max="11791" width="12.21875" style="1" customWidth="1"/>
    <col min="11792" max="11792" width="0" style="1" hidden="1" customWidth="1"/>
    <col min="11793" max="11793" width="3.44140625" style="1" customWidth="1"/>
    <col min="11794" max="11794" width="0" style="1" hidden="1" customWidth="1"/>
    <col min="11795" max="11795" width="17.77734375" style="1" customWidth="1"/>
    <col min="11796" max="11796" width="3.44140625" style="1" customWidth="1"/>
    <col min="11797" max="11797" width="0" style="1" hidden="1" customWidth="1"/>
    <col min="11798" max="11798" width="23.77734375" style="1" customWidth="1"/>
    <col min="11799" max="11799" width="10" style="1" customWidth="1"/>
    <col min="11800" max="11800" width="0" style="1" hidden="1" customWidth="1"/>
    <col min="11801" max="11802" width="14.77734375" style="1" customWidth="1"/>
    <col min="11803" max="11803" width="12.77734375" style="1" customWidth="1"/>
    <col min="11804" max="11804" width="3.21875" style="1" customWidth="1"/>
    <col min="11805" max="11805" width="30.21875" style="1" customWidth="1"/>
    <col min="11806" max="11806" width="5" style="1" customWidth="1"/>
    <col min="11807" max="11807" width="0" style="1" hidden="1" customWidth="1"/>
    <col min="11808" max="11808" width="14.21875" style="1" customWidth="1"/>
    <col min="11809" max="11809" width="5.77734375" style="1" customWidth="1"/>
    <col min="11810" max="11810" width="0" style="1" hidden="1" customWidth="1"/>
    <col min="11811" max="11811" width="17.21875" style="1" customWidth="1"/>
    <col min="11812" max="11812" width="12.77734375" style="1" customWidth="1"/>
    <col min="11813" max="11813" width="0" style="1" hidden="1" customWidth="1"/>
    <col min="11814" max="11814" width="5.21875" style="1" customWidth="1"/>
    <col min="11815" max="11815" width="0" style="1" hidden="1" customWidth="1"/>
    <col min="11816" max="11816" width="17" style="1" customWidth="1"/>
    <col min="11817" max="11817" width="6.21875" style="1" customWidth="1"/>
    <col min="11818" max="11818" width="0" style="1" hidden="1" customWidth="1"/>
    <col min="11819" max="11819" width="14.21875" style="1" customWidth="1"/>
    <col min="11820" max="11820" width="7.5546875" style="1" customWidth="1"/>
    <col min="11821" max="11821" width="0" style="1" hidden="1" customWidth="1"/>
    <col min="11822" max="11823" width="14.21875" style="1" customWidth="1"/>
    <col min="11824" max="11824" width="20.77734375" style="1" customWidth="1"/>
    <col min="11825" max="11825" width="14.44140625" style="1" customWidth="1"/>
    <col min="11826" max="11826" width="15" style="1" customWidth="1"/>
    <col min="11827" max="11827" width="2.77734375" style="1" customWidth="1"/>
    <col min="11828" max="11828" width="11.77734375" style="1" customWidth="1"/>
    <col min="11829" max="11829" width="11.5546875" style="1" customWidth="1"/>
    <col min="11830" max="11830" width="2.21875" style="1" customWidth="1"/>
    <col min="11831" max="11831" width="41" style="1" customWidth="1"/>
    <col min="11832" max="11832" width="14.21875" style="1" customWidth="1"/>
    <col min="11833" max="11834" width="11.5546875" style="1" customWidth="1"/>
    <col min="11835" max="11835" width="21.77734375" style="1" customWidth="1"/>
    <col min="11836" max="12027" width="11.44140625" style="1"/>
    <col min="12028" max="12028" width="21.77734375" style="1" customWidth="1"/>
    <col min="12029" max="12029" width="13.77734375" style="1" customWidth="1"/>
    <col min="12030" max="12030" width="38.77734375" style="1" customWidth="1"/>
    <col min="12031" max="12031" width="3" style="1" bestFit="1" customWidth="1"/>
    <col min="12032" max="12032" width="32.21875" style="1" customWidth="1"/>
    <col min="12033" max="12033" width="46.21875" style="1" customWidth="1"/>
    <col min="12034" max="12034" width="19" style="1" customWidth="1"/>
    <col min="12035" max="12035" width="0" style="1" hidden="1" customWidth="1"/>
    <col min="12036" max="12036" width="17.77734375" style="1" customWidth="1"/>
    <col min="12037" max="12037" width="0" style="1" hidden="1" customWidth="1"/>
    <col min="12038" max="12038" width="22.21875" style="1" customWidth="1"/>
    <col min="12039" max="12039" width="5.21875" style="1" customWidth="1"/>
    <col min="12040" max="12040" width="36.21875" style="1" customWidth="1"/>
    <col min="12041" max="12041" width="5.77734375" style="1" customWidth="1"/>
    <col min="12042" max="12042" width="0" style="1" hidden="1" customWidth="1"/>
    <col min="12043" max="12043" width="20.77734375" style="1" customWidth="1"/>
    <col min="12044" max="12044" width="4.77734375" style="1" customWidth="1"/>
    <col min="12045" max="12045" width="0" style="1" hidden="1" customWidth="1"/>
    <col min="12046" max="12046" width="24.77734375" style="1" customWidth="1"/>
    <col min="12047" max="12047" width="12.21875" style="1" customWidth="1"/>
    <col min="12048" max="12048" width="0" style="1" hidden="1" customWidth="1"/>
    <col min="12049" max="12049" width="3.44140625" style="1" customWidth="1"/>
    <col min="12050" max="12050" width="0" style="1" hidden="1" customWidth="1"/>
    <col min="12051" max="12051" width="17.77734375" style="1" customWidth="1"/>
    <col min="12052" max="12052" width="3.44140625" style="1" customWidth="1"/>
    <col min="12053" max="12053" width="0" style="1" hidden="1" customWidth="1"/>
    <col min="12054" max="12054" width="23.77734375" style="1" customWidth="1"/>
    <col min="12055" max="12055" width="10" style="1" customWidth="1"/>
    <col min="12056" max="12056" width="0" style="1" hidden="1" customWidth="1"/>
    <col min="12057" max="12058" width="14.77734375" style="1" customWidth="1"/>
    <col min="12059" max="12059" width="12.77734375" style="1" customWidth="1"/>
    <col min="12060" max="12060" width="3.21875" style="1" customWidth="1"/>
    <col min="12061" max="12061" width="30.21875" style="1" customWidth="1"/>
    <col min="12062" max="12062" width="5" style="1" customWidth="1"/>
    <col min="12063" max="12063" width="0" style="1" hidden="1" customWidth="1"/>
    <col min="12064" max="12064" width="14.21875" style="1" customWidth="1"/>
    <col min="12065" max="12065" width="5.77734375" style="1" customWidth="1"/>
    <col min="12066" max="12066" width="0" style="1" hidden="1" customWidth="1"/>
    <col min="12067" max="12067" width="17.21875" style="1" customWidth="1"/>
    <col min="12068" max="12068" width="12.77734375" style="1" customWidth="1"/>
    <col min="12069" max="12069" width="0" style="1" hidden="1" customWidth="1"/>
    <col min="12070" max="12070" width="5.21875" style="1" customWidth="1"/>
    <col min="12071" max="12071" width="0" style="1" hidden="1" customWidth="1"/>
    <col min="12072" max="12072" width="17" style="1" customWidth="1"/>
    <col min="12073" max="12073" width="6.21875" style="1" customWidth="1"/>
    <col min="12074" max="12074" width="0" style="1" hidden="1" customWidth="1"/>
    <col min="12075" max="12075" width="14.21875" style="1" customWidth="1"/>
    <col min="12076" max="12076" width="7.5546875" style="1" customWidth="1"/>
    <col min="12077" max="12077" width="0" style="1" hidden="1" customWidth="1"/>
    <col min="12078" max="12079" width="14.21875" style="1" customWidth="1"/>
    <col min="12080" max="12080" width="20.77734375" style="1" customWidth="1"/>
    <col min="12081" max="12081" width="14.44140625" style="1" customWidth="1"/>
    <col min="12082" max="12082" width="15" style="1" customWidth="1"/>
    <col min="12083" max="12083" width="2.77734375" style="1" customWidth="1"/>
    <col min="12084" max="12084" width="11.77734375" style="1" customWidth="1"/>
    <col min="12085" max="12085" width="11.5546875" style="1" customWidth="1"/>
    <col min="12086" max="12086" width="2.21875" style="1" customWidth="1"/>
    <col min="12087" max="12087" width="41" style="1" customWidth="1"/>
    <col min="12088" max="12088" width="14.21875" style="1" customWidth="1"/>
    <col min="12089" max="12090" width="11.5546875" style="1" customWidth="1"/>
    <col min="12091" max="12091" width="21.77734375" style="1" customWidth="1"/>
    <col min="12092" max="12283" width="11.44140625" style="1"/>
    <col min="12284" max="12284" width="21.77734375" style="1" customWidth="1"/>
    <col min="12285" max="12285" width="13.77734375" style="1" customWidth="1"/>
    <col min="12286" max="12286" width="38.77734375" style="1" customWidth="1"/>
    <col min="12287" max="12287" width="3" style="1" bestFit="1" customWidth="1"/>
    <col min="12288" max="12288" width="32.21875" style="1" customWidth="1"/>
    <col min="12289" max="12289" width="46.21875" style="1" customWidth="1"/>
    <col min="12290" max="12290" width="19" style="1" customWidth="1"/>
    <col min="12291" max="12291" width="0" style="1" hidden="1" customWidth="1"/>
    <col min="12292" max="12292" width="17.77734375" style="1" customWidth="1"/>
    <col min="12293" max="12293" width="0" style="1" hidden="1" customWidth="1"/>
    <col min="12294" max="12294" width="22.21875" style="1" customWidth="1"/>
    <col min="12295" max="12295" width="5.21875" style="1" customWidth="1"/>
    <col min="12296" max="12296" width="36.21875" style="1" customWidth="1"/>
    <col min="12297" max="12297" width="5.77734375" style="1" customWidth="1"/>
    <col min="12298" max="12298" width="0" style="1" hidden="1" customWidth="1"/>
    <col min="12299" max="12299" width="20.77734375" style="1" customWidth="1"/>
    <col min="12300" max="12300" width="4.77734375" style="1" customWidth="1"/>
    <col min="12301" max="12301" width="0" style="1" hidden="1" customWidth="1"/>
    <col min="12302" max="12302" width="24.77734375" style="1" customWidth="1"/>
    <col min="12303" max="12303" width="12.21875" style="1" customWidth="1"/>
    <col min="12304" max="12304" width="0" style="1" hidden="1" customWidth="1"/>
    <col min="12305" max="12305" width="3.44140625" style="1" customWidth="1"/>
    <col min="12306" max="12306" width="0" style="1" hidden="1" customWidth="1"/>
    <col min="12307" max="12307" width="17.77734375" style="1" customWidth="1"/>
    <col min="12308" max="12308" width="3.44140625" style="1" customWidth="1"/>
    <col min="12309" max="12309" width="0" style="1" hidden="1" customWidth="1"/>
    <col min="12310" max="12310" width="23.77734375" style="1" customWidth="1"/>
    <col min="12311" max="12311" width="10" style="1" customWidth="1"/>
    <col min="12312" max="12312" width="0" style="1" hidden="1" customWidth="1"/>
    <col min="12313" max="12314" width="14.77734375" style="1" customWidth="1"/>
    <col min="12315" max="12315" width="12.77734375" style="1" customWidth="1"/>
    <col min="12316" max="12316" width="3.21875" style="1" customWidth="1"/>
    <col min="12317" max="12317" width="30.21875" style="1" customWidth="1"/>
    <col min="12318" max="12318" width="5" style="1" customWidth="1"/>
    <col min="12319" max="12319" width="0" style="1" hidden="1" customWidth="1"/>
    <col min="12320" max="12320" width="14.21875" style="1" customWidth="1"/>
    <col min="12321" max="12321" width="5.77734375" style="1" customWidth="1"/>
    <col min="12322" max="12322" width="0" style="1" hidden="1" customWidth="1"/>
    <col min="12323" max="12323" width="17.21875" style="1" customWidth="1"/>
    <col min="12324" max="12324" width="12.77734375" style="1" customWidth="1"/>
    <col min="12325" max="12325" width="0" style="1" hidden="1" customWidth="1"/>
    <col min="12326" max="12326" width="5.21875" style="1" customWidth="1"/>
    <col min="12327" max="12327" width="0" style="1" hidden="1" customWidth="1"/>
    <col min="12328" max="12328" width="17" style="1" customWidth="1"/>
    <col min="12329" max="12329" width="6.21875" style="1" customWidth="1"/>
    <col min="12330" max="12330" width="0" style="1" hidden="1" customWidth="1"/>
    <col min="12331" max="12331" width="14.21875" style="1" customWidth="1"/>
    <col min="12332" max="12332" width="7.5546875" style="1" customWidth="1"/>
    <col min="12333" max="12333" width="0" style="1" hidden="1" customWidth="1"/>
    <col min="12334" max="12335" width="14.21875" style="1" customWidth="1"/>
    <col min="12336" max="12336" width="20.77734375" style="1" customWidth="1"/>
    <col min="12337" max="12337" width="14.44140625" style="1" customWidth="1"/>
    <col min="12338" max="12338" width="15" style="1" customWidth="1"/>
    <col min="12339" max="12339" width="2.77734375" style="1" customWidth="1"/>
    <col min="12340" max="12340" width="11.77734375" style="1" customWidth="1"/>
    <col min="12341" max="12341" width="11.5546875" style="1" customWidth="1"/>
    <col min="12342" max="12342" width="2.21875" style="1" customWidth="1"/>
    <col min="12343" max="12343" width="41" style="1" customWidth="1"/>
    <col min="12344" max="12344" width="14.21875" style="1" customWidth="1"/>
    <col min="12345" max="12346" width="11.5546875" style="1" customWidth="1"/>
    <col min="12347" max="12347" width="21.77734375" style="1" customWidth="1"/>
    <col min="12348" max="12539" width="11.44140625" style="1"/>
    <col min="12540" max="12540" width="21.77734375" style="1" customWidth="1"/>
    <col min="12541" max="12541" width="13.77734375" style="1" customWidth="1"/>
    <col min="12542" max="12542" width="38.77734375" style="1" customWidth="1"/>
    <col min="12543" max="12543" width="3" style="1" bestFit="1" customWidth="1"/>
    <col min="12544" max="12544" width="32.21875" style="1" customWidth="1"/>
    <col min="12545" max="12545" width="46.21875" style="1" customWidth="1"/>
    <col min="12546" max="12546" width="19" style="1" customWidth="1"/>
    <col min="12547" max="12547" width="0" style="1" hidden="1" customWidth="1"/>
    <col min="12548" max="12548" width="17.77734375" style="1" customWidth="1"/>
    <col min="12549" max="12549" width="0" style="1" hidden="1" customWidth="1"/>
    <col min="12550" max="12550" width="22.21875" style="1" customWidth="1"/>
    <col min="12551" max="12551" width="5.21875" style="1" customWidth="1"/>
    <col min="12552" max="12552" width="36.21875" style="1" customWidth="1"/>
    <col min="12553" max="12553" width="5.77734375" style="1" customWidth="1"/>
    <col min="12554" max="12554" width="0" style="1" hidden="1" customWidth="1"/>
    <col min="12555" max="12555" width="20.77734375" style="1" customWidth="1"/>
    <col min="12556" max="12556" width="4.77734375" style="1" customWidth="1"/>
    <col min="12557" max="12557" width="0" style="1" hidden="1" customWidth="1"/>
    <col min="12558" max="12558" width="24.77734375" style="1" customWidth="1"/>
    <col min="12559" max="12559" width="12.21875" style="1" customWidth="1"/>
    <col min="12560" max="12560" width="0" style="1" hidden="1" customWidth="1"/>
    <col min="12561" max="12561" width="3.44140625" style="1" customWidth="1"/>
    <col min="12562" max="12562" width="0" style="1" hidden="1" customWidth="1"/>
    <col min="12563" max="12563" width="17.77734375" style="1" customWidth="1"/>
    <col min="12564" max="12564" width="3.44140625" style="1" customWidth="1"/>
    <col min="12565" max="12565" width="0" style="1" hidden="1" customWidth="1"/>
    <col min="12566" max="12566" width="23.77734375" style="1" customWidth="1"/>
    <col min="12567" max="12567" width="10" style="1" customWidth="1"/>
    <col min="12568" max="12568" width="0" style="1" hidden="1" customWidth="1"/>
    <col min="12569" max="12570" width="14.77734375" style="1" customWidth="1"/>
    <col min="12571" max="12571" width="12.77734375" style="1" customWidth="1"/>
    <col min="12572" max="12572" width="3.21875" style="1" customWidth="1"/>
    <col min="12573" max="12573" width="30.21875" style="1" customWidth="1"/>
    <col min="12574" max="12574" width="5" style="1" customWidth="1"/>
    <col min="12575" max="12575" width="0" style="1" hidden="1" customWidth="1"/>
    <col min="12576" max="12576" width="14.21875" style="1" customWidth="1"/>
    <col min="12577" max="12577" width="5.77734375" style="1" customWidth="1"/>
    <col min="12578" max="12578" width="0" style="1" hidden="1" customWidth="1"/>
    <col min="12579" max="12579" width="17.21875" style="1" customWidth="1"/>
    <col min="12580" max="12580" width="12.77734375" style="1" customWidth="1"/>
    <col min="12581" max="12581" width="0" style="1" hidden="1" customWidth="1"/>
    <col min="12582" max="12582" width="5.21875" style="1" customWidth="1"/>
    <col min="12583" max="12583" width="0" style="1" hidden="1" customWidth="1"/>
    <col min="12584" max="12584" width="17" style="1" customWidth="1"/>
    <col min="12585" max="12585" width="6.21875" style="1" customWidth="1"/>
    <col min="12586" max="12586" width="0" style="1" hidden="1" customWidth="1"/>
    <col min="12587" max="12587" width="14.21875" style="1" customWidth="1"/>
    <col min="12588" max="12588" width="7.5546875" style="1" customWidth="1"/>
    <col min="12589" max="12589" width="0" style="1" hidden="1" customWidth="1"/>
    <col min="12590" max="12591" width="14.21875" style="1" customWidth="1"/>
    <col min="12592" max="12592" width="20.77734375" style="1" customWidth="1"/>
    <col min="12593" max="12593" width="14.44140625" style="1" customWidth="1"/>
    <col min="12594" max="12594" width="15" style="1" customWidth="1"/>
    <col min="12595" max="12595" width="2.77734375" style="1" customWidth="1"/>
    <col min="12596" max="12596" width="11.77734375" style="1" customWidth="1"/>
    <col min="12597" max="12597" width="11.5546875" style="1" customWidth="1"/>
    <col min="12598" max="12598" width="2.21875" style="1" customWidth="1"/>
    <col min="12599" max="12599" width="41" style="1" customWidth="1"/>
    <col min="12600" max="12600" width="14.21875" style="1" customWidth="1"/>
    <col min="12601" max="12602" width="11.5546875" style="1" customWidth="1"/>
    <col min="12603" max="12603" width="21.77734375" style="1" customWidth="1"/>
    <col min="12604" max="12795" width="11.44140625" style="1"/>
    <col min="12796" max="12796" width="21.77734375" style="1" customWidth="1"/>
    <col min="12797" max="12797" width="13.77734375" style="1" customWidth="1"/>
    <col min="12798" max="12798" width="38.77734375" style="1" customWidth="1"/>
    <col min="12799" max="12799" width="3" style="1" bestFit="1" customWidth="1"/>
    <col min="12800" max="12800" width="32.21875" style="1" customWidth="1"/>
    <col min="12801" max="12801" width="46.21875" style="1" customWidth="1"/>
    <col min="12802" max="12802" width="19" style="1" customWidth="1"/>
    <col min="12803" max="12803" width="0" style="1" hidden="1" customWidth="1"/>
    <col min="12804" max="12804" width="17.77734375" style="1" customWidth="1"/>
    <col min="12805" max="12805" width="0" style="1" hidden="1" customWidth="1"/>
    <col min="12806" max="12806" width="22.21875" style="1" customWidth="1"/>
    <col min="12807" max="12807" width="5.21875" style="1" customWidth="1"/>
    <col min="12808" max="12808" width="36.21875" style="1" customWidth="1"/>
    <col min="12809" max="12809" width="5.77734375" style="1" customWidth="1"/>
    <col min="12810" max="12810" width="0" style="1" hidden="1" customWidth="1"/>
    <col min="12811" max="12811" width="20.77734375" style="1" customWidth="1"/>
    <col min="12812" max="12812" width="4.77734375" style="1" customWidth="1"/>
    <col min="12813" max="12813" width="0" style="1" hidden="1" customWidth="1"/>
    <col min="12814" max="12814" width="24.77734375" style="1" customWidth="1"/>
    <col min="12815" max="12815" width="12.21875" style="1" customWidth="1"/>
    <col min="12816" max="12816" width="0" style="1" hidden="1" customWidth="1"/>
    <col min="12817" max="12817" width="3.44140625" style="1" customWidth="1"/>
    <col min="12818" max="12818" width="0" style="1" hidden="1" customWidth="1"/>
    <col min="12819" max="12819" width="17.77734375" style="1" customWidth="1"/>
    <col min="12820" max="12820" width="3.44140625" style="1" customWidth="1"/>
    <col min="12821" max="12821" width="0" style="1" hidden="1" customWidth="1"/>
    <col min="12822" max="12822" width="23.77734375" style="1" customWidth="1"/>
    <col min="12823" max="12823" width="10" style="1" customWidth="1"/>
    <col min="12824" max="12824" width="0" style="1" hidden="1" customWidth="1"/>
    <col min="12825" max="12826" width="14.77734375" style="1" customWidth="1"/>
    <col min="12827" max="12827" width="12.77734375" style="1" customWidth="1"/>
    <col min="12828" max="12828" width="3.21875" style="1" customWidth="1"/>
    <col min="12829" max="12829" width="30.21875" style="1" customWidth="1"/>
    <col min="12830" max="12830" width="5" style="1" customWidth="1"/>
    <col min="12831" max="12831" width="0" style="1" hidden="1" customWidth="1"/>
    <col min="12832" max="12832" width="14.21875" style="1" customWidth="1"/>
    <col min="12833" max="12833" width="5.77734375" style="1" customWidth="1"/>
    <col min="12834" max="12834" width="0" style="1" hidden="1" customWidth="1"/>
    <col min="12835" max="12835" width="17.21875" style="1" customWidth="1"/>
    <col min="12836" max="12836" width="12.77734375" style="1" customWidth="1"/>
    <col min="12837" max="12837" width="0" style="1" hidden="1" customWidth="1"/>
    <col min="12838" max="12838" width="5.21875" style="1" customWidth="1"/>
    <col min="12839" max="12839" width="0" style="1" hidden="1" customWidth="1"/>
    <col min="12840" max="12840" width="17" style="1" customWidth="1"/>
    <col min="12841" max="12841" width="6.21875" style="1" customWidth="1"/>
    <col min="12842" max="12842" width="0" style="1" hidden="1" customWidth="1"/>
    <col min="12843" max="12843" width="14.21875" style="1" customWidth="1"/>
    <col min="12844" max="12844" width="7.5546875" style="1" customWidth="1"/>
    <col min="12845" max="12845" width="0" style="1" hidden="1" customWidth="1"/>
    <col min="12846" max="12847" width="14.21875" style="1" customWidth="1"/>
    <col min="12848" max="12848" width="20.77734375" style="1" customWidth="1"/>
    <col min="12849" max="12849" width="14.44140625" style="1" customWidth="1"/>
    <col min="12850" max="12850" width="15" style="1" customWidth="1"/>
    <col min="12851" max="12851" width="2.77734375" style="1" customWidth="1"/>
    <col min="12852" max="12852" width="11.77734375" style="1" customWidth="1"/>
    <col min="12853" max="12853" width="11.5546875" style="1" customWidth="1"/>
    <col min="12854" max="12854" width="2.21875" style="1" customWidth="1"/>
    <col min="12855" max="12855" width="41" style="1" customWidth="1"/>
    <col min="12856" max="12856" width="14.21875" style="1" customWidth="1"/>
    <col min="12857" max="12858" width="11.5546875" style="1" customWidth="1"/>
    <col min="12859" max="12859" width="21.77734375" style="1" customWidth="1"/>
    <col min="12860" max="13051" width="11.44140625" style="1"/>
    <col min="13052" max="13052" width="21.77734375" style="1" customWidth="1"/>
    <col min="13053" max="13053" width="13.77734375" style="1" customWidth="1"/>
    <col min="13054" max="13054" width="38.77734375" style="1" customWidth="1"/>
    <col min="13055" max="13055" width="3" style="1" bestFit="1" customWidth="1"/>
    <col min="13056" max="13056" width="32.21875" style="1" customWidth="1"/>
    <col min="13057" max="13057" width="46.21875" style="1" customWidth="1"/>
    <col min="13058" max="13058" width="19" style="1" customWidth="1"/>
    <col min="13059" max="13059" width="0" style="1" hidden="1" customWidth="1"/>
    <col min="13060" max="13060" width="17.77734375" style="1" customWidth="1"/>
    <col min="13061" max="13061" width="0" style="1" hidden="1" customWidth="1"/>
    <col min="13062" max="13062" width="22.21875" style="1" customWidth="1"/>
    <col min="13063" max="13063" width="5.21875" style="1" customWidth="1"/>
    <col min="13064" max="13064" width="36.21875" style="1" customWidth="1"/>
    <col min="13065" max="13065" width="5.77734375" style="1" customWidth="1"/>
    <col min="13066" max="13066" width="0" style="1" hidden="1" customWidth="1"/>
    <col min="13067" max="13067" width="20.77734375" style="1" customWidth="1"/>
    <col min="13068" max="13068" width="4.77734375" style="1" customWidth="1"/>
    <col min="13069" max="13069" width="0" style="1" hidden="1" customWidth="1"/>
    <col min="13070" max="13070" width="24.77734375" style="1" customWidth="1"/>
    <col min="13071" max="13071" width="12.21875" style="1" customWidth="1"/>
    <col min="13072" max="13072" width="0" style="1" hidden="1" customWidth="1"/>
    <col min="13073" max="13073" width="3.44140625" style="1" customWidth="1"/>
    <col min="13074" max="13074" width="0" style="1" hidden="1" customWidth="1"/>
    <col min="13075" max="13075" width="17.77734375" style="1" customWidth="1"/>
    <col min="13076" max="13076" width="3.44140625" style="1" customWidth="1"/>
    <col min="13077" max="13077" width="0" style="1" hidden="1" customWidth="1"/>
    <col min="13078" max="13078" width="23.77734375" style="1" customWidth="1"/>
    <col min="13079" max="13079" width="10" style="1" customWidth="1"/>
    <col min="13080" max="13080" width="0" style="1" hidden="1" customWidth="1"/>
    <col min="13081" max="13082" width="14.77734375" style="1" customWidth="1"/>
    <col min="13083" max="13083" width="12.77734375" style="1" customWidth="1"/>
    <col min="13084" max="13084" width="3.21875" style="1" customWidth="1"/>
    <col min="13085" max="13085" width="30.21875" style="1" customWidth="1"/>
    <col min="13086" max="13086" width="5" style="1" customWidth="1"/>
    <col min="13087" max="13087" width="0" style="1" hidden="1" customWidth="1"/>
    <col min="13088" max="13088" width="14.21875" style="1" customWidth="1"/>
    <col min="13089" max="13089" width="5.77734375" style="1" customWidth="1"/>
    <col min="13090" max="13090" width="0" style="1" hidden="1" customWidth="1"/>
    <col min="13091" max="13091" width="17.21875" style="1" customWidth="1"/>
    <col min="13092" max="13092" width="12.77734375" style="1" customWidth="1"/>
    <col min="13093" max="13093" width="0" style="1" hidden="1" customWidth="1"/>
    <col min="13094" max="13094" width="5.21875" style="1" customWidth="1"/>
    <col min="13095" max="13095" width="0" style="1" hidden="1" customWidth="1"/>
    <col min="13096" max="13096" width="17" style="1" customWidth="1"/>
    <col min="13097" max="13097" width="6.21875" style="1" customWidth="1"/>
    <col min="13098" max="13098" width="0" style="1" hidden="1" customWidth="1"/>
    <col min="13099" max="13099" width="14.21875" style="1" customWidth="1"/>
    <col min="13100" max="13100" width="7.5546875" style="1" customWidth="1"/>
    <col min="13101" max="13101" width="0" style="1" hidden="1" customWidth="1"/>
    <col min="13102" max="13103" width="14.21875" style="1" customWidth="1"/>
    <col min="13104" max="13104" width="20.77734375" style="1" customWidth="1"/>
    <col min="13105" max="13105" width="14.44140625" style="1" customWidth="1"/>
    <col min="13106" max="13106" width="15" style="1" customWidth="1"/>
    <col min="13107" max="13107" width="2.77734375" style="1" customWidth="1"/>
    <col min="13108" max="13108" width="11.77734375" style="1" customWidth="1"/>
    <col min="13109" max="13109" width="11.5546875" style="1" customWidth="1"/>
    <col min="13110" max="13110" width="2.21875" style="1" customWidth="1"/>
    <col min="13111" max="13111" width="41" style="1" customWidth="1"/>
    <col min="13112" max="13112" width="14.21875" style="1" customWidth="1"/>
    <col min="13113" max="13114" width="11.5546875" style="1" customWidth="1"/>
    <col min="13115" max="13115" width="21.77734375" style="1" customWidth="1"/>
    <col min="13116" max="13307" width="11.44140625" style="1"/>
    <col min="13308" max="13308" width="21.77734375" style="1" customWidth="1"/>
    <col min="13309" max="13309" width="13.77734375" style="1" customWidth="1"/>
    <col min="13310" max="13310" width="38.77734375" style="1" customWidth="1"/>
    <col min="13311" max="13311" width="3" style="1" bestFit="1" customWidth="1"/>
    <col min="13312" max="13312" width="32.21875" style="1" customWidth="1"/>
    <col min="13313" max="13313" width="46.21875" style="1" customWidth="1"/>
    <col min="13314" max="13314" width="19" style="1" customWidth="1"/>
    <col min="13315" max="13315" width="0" style="1" hidden="1" customWidth="1"/>
    <col min="13316" max="13316" width="17.77734375" style="1" customWidth="1"/>
    <col min="13317" max="13317" width="0" style="1" hidden="1" customWidth="1"/>
    <col min="13318" max="13318" width="22.21875" style="1" customWidth="1"/>
    <col min="13319" max="13319" width="5.21875" style="1" customWidth="1"/>
    <col min="13320" max="13320" width="36.21875" style="1" customWidth="1"/>
    <col min="13321" max="13321" width="5.77734375" style="1" customWidth="1"/>
    <col min="13322" max="13322" width="0" style="1" hidden="1" customWidth="1"/>
    <col min="13323" max="13323" width="20.77734375" style="1" customWidth="1"/>
    <col min="13324" max="13324" width="4.77734375" style="1" customWidth="1"/>
    <col min="13325" max="13325" width="0" style="1" hidden="1" customWidth="1"/>
    <col min="13326" max="13326" width="24.77734375" style="1" customWidth="1"/>
    <col min="13327" max="13327" width="12.21875" style="1" customWidth="1"/>
    <col min="13328" max="13328" width="0" style="1" hidden="1" customWidth="1"/>
    <col min="13329" max="13329" width="3.44140625" style="1" customWidth="1"/>
    <col min="13330" max="13330" width="0" style="1" hidden="1" customWidth="1"/>
    <col min="13331" max="13331" width="17.77734375" style="1" customWidth="1"/>
    <col min="13332" max="13332" width="3.44140625" style="1" customWidth="1"/>
    <col min="13333" max="13333" width="0" style="1" hidden="1" customWidth="1"/>
    <col min="13334" max="13334" width="23.77734375" style="1" customWidth="1"/>
    <col min="13335" max="13335" width="10" style="1" customWidth="1"/>
    <col min="13336" max="13336" width="0" style="1" hidden="1" customWidth="1"/>
    <col min="13337" max="13338" width="14.77734375" style="1" customWidth="1"/>
    <col min="13339" max="13339" width="12.77734375" style="1" customWidth="1"/>
    <col min="13340" max="13340" width="3.21875" style="1" customWidth="1"/>
    <col min="13341" max="13341" width="30.21875" style="1" customWidth="1"/>
    <col min="13342" max="13342" width="5" style="1" customWidth="1"/>
    <col min="13343" max="13343" width="0" style="1" hidden="1" customWidth="1"/>
    <col min="13344" max="13344" width="14.21875" style="1" customWidth="1"/>
    <col min="13345" max="13345" width="5.77734375" style="1" customWidth="1"/>
    <col min="13346" max="13346" width="0" style="1" hidden="1" customWidth="1"/>
    <col min="13347" max="13347" width="17.21875" style="1" customWidth="1"/>
    <col min="13348" max="13348" width="12.77734375" style="1" customWidth="1"/>
    <col min="13349" max="13349" width="0" style="1" hidden="1" customWidth="1"/>
    <col min="13350" max="13350" width="5.21875" style="1" customWidth="1"/>
    <col min="13351" max="13351" width="0" style="1" hidden="1" customWidth="1"/>
    <col min="13352" max="13352" width="17" style="1" customWidth="1"/>
    <col min="13353" max="13353" width="6.21875" style="1" customWidth="1"/>
    <col min="13354" max="13354" width="0" style="1" hidden="1" customWidth="1"/>
    <col min="13355" max="13355" width="14.21875" style="1" customWidth="1"/>
    <col min="13356" max="13356" width="7.5546875" style="1" customWidth="1"/>
    <col min="13357" max="13357" width="0" style="1" hidden="1" customWidth="1"/>
    <col min="13358" max="13359" width="14.21875" style="1" customWidth="1"/>
    <col min="13360" max="13360" width="20.77734375" style="1" customWidth="1"/>
    <col min="13361" max="13361" width="14.44140625" style="1" customWidth="1"/>
    <col min="13362" max="13362" width="15" style="1" customWidth="1"/>
    <col min="13363" max="13363" width="2.77734375" style="1" customWidth="1"/>
    <col min="13364" max="13364" width="11.77734375" style="1" customWidth="1"/>
    <col min="13365" max="13365" width="11.5546875" style="1" customWidth="1"/>
    <col min="13366" max="13366" width="2.21875" style="1" customWidth="1"/>
    <col min="13367" max="13367" width="41" style="1" customWidth="1"/>
    <col min="13368" max="13368" width="14.21875" style="1" customWidth="1"/>
    <col min="13369" max="13370" width="11.5546875" style="1" customWidth="1"/>
    <col min="13371" max="13371" width="21.77734375" style="1" customWidth="1"/>
    <col min="13372" max="13563" width="11.44140625" style="1"/>
    <col min="13564" max="13564" width="21.77734375" style="1" customWidth="1"/>
    <col min="13565" max="13565" width="13.77734375" style="1" customWidth="1"/>
    <col min="13566" max="13566" width="38.77734375" style="1" customWidth="1"/>
    <col min="13567" max="13567" width="3" style="1" bestFit="1" customWidth="1"/>
    <col min="13568" max="13568" width="32.21875" style="1" customWidth="1"/>
    <col min="13569" max="13569" width="46.21875" style="1" customWidth="1"/>
    <col min="13570" max="13570" width="19" style="1" customWidth="1"/>
    <col min="13571" max="13571" width="0" style="1" hidden="1" customWidth="1"/>
    <col min="13572" max="13572" width="17.77734375" style="1" customWidth="1"/>
    <col min="13573" max="13573" width="0" style="1" hidden="1" customWidth="1"/>
    <col min="13574" max="13574" width="22.21875" style="1" customWidth="1"/>
    <col min="13575" max="13575" width="5.21875" style="1" customWidth="1"/>
    <col min="13576" max="13576" width="36.21875" style="1" customWidth="1"/>
    <col min="13577" max="13577" width="5.77734375" style="1" customWidth="1"/>
    <col min="13578" max="13578" width="0" style="1" hidden="1" customWidth="1"/>
    <col min="13579" max="13579" width="20.77734375" style="1" customWidth="1"/>
    <col min="13580" max="13580" width="4.77734375" style="1" customWidth="1"/>
    <col min="13581" max="13581" width="0" style="1" hidden="1" customWidth="1"/>
    <col min="13582" max="13582" width="24.77734375" style="1" customWidth="1"/>
    <col min="13583" max="13583" width="12.21875" style="1" customWidth="1"/>
    <col min="13584" max="13584" width="0" style="1" hidden="1" customWidth="1"/>
    <col min="13585" max="13585" width="3.44140625" style="1" customWidth="1"/>
    <col min="13586" max="13586" width="0" style="1" hidden="1" customWidth="1"/>
    <col min="13587" max="13587" width="17.77734375" style="1" customWidth="1"/>
    <col min="13588" max="13588" width="3.44140625" style="1" customWidth="1"/>
    <col min="13589" max="13589" width="0" style="1" hidden="1" customWidth="1"/>
    <col min="13590" max="13590" width="23.77734375" style="1" customWidth="1"/>
    <col min="13591" max="13591" width="10" style="1" customWidth="1"/>
    <col min="13592" max="13592" width="0" style="1" hidden="1" customWidth="1"/>
    <col min="13593" max="13594" width="14.77734375" style="1" customWidth="1"/>
    <col min="13595" max="13595" width="12.77734375" style="1" customWidth="1"/>
    <col min="13596" max="13596" width="3.21875" style="1" customWidth="1"/>
    <col min="13597" max="13597" width="30.21875" style="1" customWidth="1"/>
    <col min="13598" max="13598" width="5" style="1" customWidth="1"/>
    <col min="13599" max="13599" width="0" style="1" hidden="1" customWidth="1"/>
    <col min="13600" max="13600" width="14.21875" style="1" customWidth="1"/>
    <col min="13601" max="13601" width="5.77734375" style="1" customWidth="1"/>
    <col min="13602" max="13602" width="0" style="1" hidden="1" customWidth="1"/>
    <col min="13603" max="13603" width="17.21875" style="1" customWidth="1"/>
    <col min="13604" max="13604" width="12.77734375" style="1" customWidth="1"/>
    <col min="13605" max="13605" width="0" style="1" hidden="1" customWidth="1"/>
    <col min="13606" max="13606" width="5.21875" style="1" customWidth="1"/>
    <col min="13607" max="13607" width="0" style="1" hidden="1" customWidth="1"/>
    <col min="13608" max="13608" width="17" style="1" customWidth="1"/>
    <col min="13609" max="13609" width="6.21875" style="1" customWidth="1"/>
    <col min="13610" max="13610" width="0" style="1" hidden="1" customWidth="1"/>
    <col min="13611" max="13611" width="14.21875" style="1" customWidth="1"/>
    <col min="13612" max="13612" width="7.5546875" style="1" customWidth="1"/>
    <col min="13613" max="13613" width="0" style="1" hidden="1" customWidth="1"/>
    <col min="13614" max="13615" width="14.21875" style="1" customWidth="1"/>
    <col min="13616" max="13616" width="20.77734375" style="1" customWidth="1"/>
    <col min="13617" max="13617" width="14.44140625" style="1" customWidth="1"/>
    <col min="13618" max="13618" width="15" style="1" customWidth="1"/>
    <col min="13619" max="13619" width="2.77734375" style="1" customWidth="1"/>
    <col min="13620" max="13620" width="11.77734375" style="1" customWidth="1"/>
    <col min="13621" max="13621" width="11.5546875" style="1" customWidth="1"/>
    <col min="13622" max="13622" width="2.21875" style="1" customWidth="1"/>
    <col min="13623" max="13623" width="41" style="1" customWidth="1"/>
    <col min="13624" max="13624" width="14.21875" style="1" customWidth="1"/>
    <col min="13625" max="13626" width="11.5546875" style="1" customWidth="1"/>
    <col min="13627" max="13627" width="21.77734375" style="1" customWidth="1"/>
    <col min="13628" max="13819" width="11.44140625" style="1"/>
    <col min="13820" max="13820" width="21.77734375" style="1" customWidth="1"/>
    <col min="13821" max="13821" width="13.77734375" style="1" customWidth="1"/>
    <col min="13822" max="13822" width="38.77734375" style="1" customWidth="1"/>
    <col min="13823" max="13823" width="3" style="1" bestFit="1" customWidth="1"/>
    <col min="13824" max="13824" width="32.21875" style="1" customWidth="1"/>
    <col min="13825" max="13825" width="46.21875" style="1" customWidth="1"/>
    <col min="13826" max="13826" width="19" style="1" customWidth="1"/>
    <col min="13827" max="13827" width="0" style="1" hidden="1" customWidth="1"/>
    <col min="13828" max="13828" width="17.77734375" style="1" customWidth="1"/>
    <col min="13829" max="13829" width="0" style="1" hidden="1" customWidth="1"/>
    <col min="13830" max="13830" width="22.21875" style="1" customWidth="1"/>
    <col min="13831" max="13831" width="5.21875" style="1" customWidth="1"/>
    <col min="13832" max="13832" width="36.21875" style="1" customWidth="1"/>
    <col min="13833" max="13833" width="5.77734375" style="1" customWidth="1"/>
    <col min="13834" max="13834" width="0" style="1" hidden="1" customWidth="1"/>
    <col min="13835" max="13835" width="20.77734375" style="1" customWidth="1"/>
    <col min="13836" max="13836" width="4.77734375" style="1" customWidth="1"/>
    <col min="13837" max="13837" width="0" style="1" hidden="1" customWidth="1"/>
    <col min="13838" max="13838" width="24.77734375" style="1" customWidth="1"/>
    <col min="13839" max="13839" width="12.21875" style="1" customWidth="1"/>
    <col min="13840" max="13840" width="0" style="1" hidden="1" customWidth="1"/>
    <col min="13841" max="13841" width="3.44140625" style="1" customWidth="1"/>
    <col min="13842" max="13842" width="0" style="1" hidden="1" customWidth="1"/>
    <col min="13843" max="13843" width="17.77734375" style="1" customWidth="1"/>
    <col min="13844" max="13844" width="3.44140625" style="1" customWidth="1"/>
    <col min="13845" max="13845" width="0" style="1" hidden="1" customWidth="1"/>
    <col min="13846" max="13846" width="23.77734375" style="1" customWidth="1"/>
    <col min="13847" max="13847" width="10" style="1" customWidth="1"/>
    <col min="13848" max="13848" width="0" style="1" hidden="1" customWidth="1"/>
    <col min="13849" max="13850" width="14.77734375" style="1" customWidth="1"/>
    <col min="13851" max="13851" width="12.77734375" style="1" customWidth="1"/>
    <col min="13852" max="13852" width="3.21875" style="1" customWidth="1"/>
    <col min="13853" max="13853" width="30.21875" style="1" customWidth="1"/>
    <col min="13854" max="13854" width="5" style="1" customWidth="1"/>
    <col min="13855" max="13855" width="0" style="1" hidden="1" customWidth="1"/>
    <col min="13856" max="13856" width="14.21875" style="1" customWidth="1"/>
    <col min="13857" max="13857" width="5.77734375" style="1" customWidth="1"/>
    <col min="13858" max="13858" width="0" style="1" hidden="1" customWidth="1"/>
    <col min="13859" max="13859" width="17.21875" style="1" customWidth="1"/>
    <col min="13860" max="13860" width="12.77734375" style="1" customWidth="1"/>
    <col min="13861" max="13861" width="0" style="1" hidden="1" customWidth="1"/>
    <col min="13862" max="13862" width="5.21875" style="1" customWidth="1"/>
    <col min="13863" max="13863" width="0" style="1" hidden="1" customWidth="1"/>
    <col min="13864" max="13864" width="17" style="1" customWidth="1"/>
    <col min="13865" max="13865" width="6.21875" style="1" customWidth="1"/>
    <col min="13866" max="13866" width="0" style="1" hidden="1" customWidth="1"/>
    <col min="13867" max="13867" width="14.21875" style="1" customWidth="1"/>
    <col min="13868" max="13868" width="7.5546875" style="1" customWidth="1"/>
    <col min="13869" max="13869" width="0" style="1" hidden="1" customWidth="1"/>
    <col min="13870" max="13871" width="14.21875" style="1" customWidth="1"/>
    <col min="13872" max="13872" width="20.77734375" style="1" customWidth="1"/>
    <col min="13873" max="13873" width="14.44140625" style="1" customWidth="1"/>
    <col min="13874" max="13874" width="15" style="1" customWidth="1"/>
    <col min="13875" max="13875" width="2.77734375" style="1" customWidth="1"/>
    <col min="13876" max="13876" width="11.77734375" style="1" customWidth="1"/>
    <col min="13877" max="13877" width="11.5546875" style="1" customWidth="1"/>
    <col min="13878" max="13878" width="2.21875" style="1" customWidth="1"/>
    <col min="13879" max="13879" width="41" style="1" customWidth="1"/>
    <col min="13880" max="13880" width="14.21875" style="1" customWidth="1"/>
    <col min="13881" max="13882" width="11.5546875" style="1" customWidth="1"/>
    <col min="13883" max="13883" width="21.77734375" style="1" customWidth="1"/>
    <col min="13884" max="14075" width="11.44140625" style="1"/>
    <col min="14076" max="14076" width="21.77734375" style="1" customWidth="1"/>
    <col min="14077" max="14077" width="13.77734375" style="1" customWidth="1"/>
    <col min="14078" max="14078" width="38.77734375" style="1" customWidth="1"/>
    <col min="14079" max="14079" width="3" style="1" bestFit="1" customWidth="1"/>
    <col min="14080" max="14080" width="32.21875" style="1" customWidth="1"/>
    <col min="14081" max="14081" width="46.21875" style="1" customWidth="1"/>
    <col min="14082" max="14082" width="19" style="1" customWidth="1"/>
    <col min="14083" max="14083" width="0" style="1" hidden="1" customWidth="1"/>
    <col min="14084" max="14084" width="17.77734375" style="1" customWidth="1"/>
    <col min="14085" max="14085" width="0" style="1" hidden="1" customWidth="1"/>
    <col min="14086" max="14086" width="22.21875" style="1" customWidth="1"/>
    <col min="14087" max="14087" width="5.21875" style="1" customWidth="1"/>
    <col min="14088" max="14088" width="36.21875" style="1" customWidth="1"/>
    <col min="14089" max="14089" width="5.77734375" style="1" customWidth="1"/>
    <col min="14090" max="14090" width="0" style="1" hidden="1" customWidth="1"/>
    <col min="14091" max="14091" width="20.77734375" style="1" customWidth="1"/>
    <col min="14092" max="14092" width="4.77734375" style="1" customWidth="1"/>
    <col min="14093" max="14093" width="0" style="1" hidden="1" customWidth="1"/>
    <col min="14094" max="14094" width="24.77734375" style="1" customWidth="1"/>
    <col min="14095" max="14095" width="12.21875" style="1" customWidth="1"/>
    <col min="14096" max="14096" width="0" style="1" hidden="1" customWidth="1"/>
    <col min="14097" max="14097" width="3.44140625" style="1" customWidth="1"/>
    <col min="14098" max="14098" width="0" style="1" hidden="1" customWidth="1"/>
    <col min="14099" max="14099" width="17.77734375" style="1" customWidth="1"/>
    <col min="14100" max="14100" width="3.44140625" style="1" customWidth="1"/>
    <col min="14101" max="14101" width="0" style="1" hidden="1" customWidth="1"/>
    <col min="14102" max="14102" width="23.77734375" style="1" customWidth="1"/>
    <col min="14103" max="14103" width="10" style="1" customWidth="1"/>
    <col min="14104" max="14104" width="0" style="1" hidden="1" customWidth="1"/>
    <col min="14105" max="14106" width="14.77734375" style="1" customWidth="1"/>
    <col min="14107" max="14107" width="12.77734375" style="1" customWidth="1"/>
    <col min="14108" max="14108" width="3.21875" style="1" customWidth="1"/>
    <col min="14109" max="14109" width="30.21875" style="1" customWidth="1"/>
    <col min="14110" max="14110" width="5" style="1" customWidth="1"/>
    <col min="14111" max="14111" width="0" style="1" hidden="1" customWidth="1"/>
    <col min="14112" max="14112" width="14.21875" style="1" customWidth="1"/>
    <col min="14113" max="14113" width="5.77734375" style="1" customWidth="1"/>
    <col min="14114" max="14114" width="0" style="1" hidden="1" customWidth="1"/>
    <col min="14115" max="14115" width="17.21875" style="1" customWidth="1"/>
    <col min="14116" max="14116" width="12.77734375" style="1" customWidth="1"/>
    <col min="14117" max="14117" width="0" style="1" hidden="1" customWidth="1"/>
    <col min="14118" max="14118" width="5.21875" style="1" customWidth="1"/>
    <col min="14119" max="14119" width="0" style="1" hidden="1" customWidth="1"/>
    <col min="14120" max="14120" width="17" style="1" customWidth="1"/>
    <col min="14121" max="14121" width="6.21875" style="1" customWidth="1"/>
    <col min="14122" max="14122" width="0" style="1" hidden="1" customWidth="1"/>
    <col min="14123" max="14123" width="14.21875" style="1" customWidth="1"/>
    <col min="14124" max="14124" width="7.5546875" style="1" customWidth="1"/>
    <col min="14125" max="14125" width="0" style="1" hidden="1" customWidth="1"/>
    <col min="14126" max="14127" width="14.21875" style="1" customWidth="1"/>
    <col min="14128" max="14128" width="20.77734375" style="1" customWidth="1"/>
    <col min="14129" max="14129" width="14.44140625" style="1" customWidth="1"/>
    <col min="14130" max="14130" width="15" style="1" customWidth="1"/>
    <col min="14131" max="14131" width="2.77734375" style="1" customWidth="1"/>
    <col min="14132" max="14132" width="11.77734375" style="1" customWidth="1"/>
    <col min="14133" max="14133" width="11.5546875" style="1" customWidth="1"/>
    <col min="14134" max="14134" width="2.21875" style="1" customWidth="1"/>
    <col min="14135" max="14135" width="41" style="1" customWidth="1"/>
    <col min="14136" max="14136" width="14.21875" style="1" customWidth="1"/>
    <col min="14137" max="14138" width="11.5546875" style="1" customWidth="1"/>
    <col min="14139" max="14139" width="21.77734375" style="1" customWidth="1"/>
    <col min="14140" max="14331" width="11.44140625" style="1"/>
    <col min="14332" max="14332" width="21.77734375" style="1" customWidth="1"/>
    <col min="14333" max="14333" width="13.77734375" style="1" customWidth="1"/>
    <col min="14334" max="14334" width="38.77734375" style="1" customWidth="1"/>
    <col min="14335" max="14335" width="3" style="1" bestFit="1" customWidth="1"/>
    <col min="14336" max="14336" width="32.21875" style="1" customWidth="1"/>
    <col min="14337" max="14337" width="46.21875" style="1" customWidth="1"/>
    <col min="14338" max="14338" width="19" style="1" customWidth="1"/>
    <col min="14339" max="14339" width="0" style="1" hidden="1" customWidth="1"/>
    <col min="14340" max="14340" width="17.77734375" style="1" customWidth="1"/>
    <col min="14341" max="14341" width="0" style="1" hidden="1" customWidth="1"/>
    <col min="14342" max="14342" width="22.21875" style="1" customWidth="1"/>
    <col min="14343" max="14343" width="5.21875" style="1" customWidth="1"/>
    <col min="14344" max="14344" width="36.21875" style="1" customWidth="1"/>
    <col min="14345" max="14345" width="5.77734375" style="1" customWidth="1"/>
    <col min="14346" max="14346" width="0" style="1" hidden="1" customWidth="1"/>
    <col min="14347" max="14347" width="20.77734375" style="1" customWidth="1"/>
    <col min="14348" max="14348" width="4.77734375" style="1" customWidth="1"/>
    <col min="14349" max="14349" width="0" style="1" hidden="1" customWidth="1"/>
    <col min="14350" max="14350" width="24.77734375" style="1" customWidth="1"/>
    <col min="14351" max="14351" width="12.21875" style="1" customWidth="1"/>
    <col min="14352" max="14352" width="0" style="1" hidden="1" customWidth="1"/>
    <col min="14353" max="14353" width="3.44140625" style="1" customWidth="1"/>
    <col min="14354" max="14354" width="0" style="1" hidden="1" customWidth="1"/>
    <col min="14355" max="14355" width="17.77734375" style="1" customWidth="1"/>
    <col min="14356" max="14356" width="3.44140625" style="1" customWidth="1"/>
    <col min="14357" max="14357" width="0" style="1" hidden="1" customWidth="1"/>
    <col min="14358" max="14358" width="23.77734375" style="1" customWidth="1"/>
    <col min="14359" max="14359" width="10" style="1" customWidth="1"/>
    <col min="14360" max="14360" width="0" style="1" hidden="1" customWidth="1"/>
    <col min="14361" max="14362" width="14.77734375" style="1" customWidth="1"/>
    <col min="14363" max="14363" width="12.77734375" style="1" customWidth="1"/>
    <col min="14364" max="14364" width="3.21875" style="1" customWidth="1"/>
    <col min="14365" max="14365" width="30.21875" style="1" customWidth="1"/>
    <col min="14366" max="14366" width="5" style="1" customWidth="1"/>
    <col min="14367" max="14367" width="0" style="1" hidden="1" customWidth="1"/>
    <col min="14368" max="14368" width="14.21875" style="1" customWidth="1"/>
    <col min="14369" max="14369" width="5.77734375" style="1" customWidth="1"/>
    <col min="14370" max="14370" width="0" style="1" hidden="1" customWidth="1"/>
    <col min="14371" max="14371" width="17.21875" style="1" customWidth="1"/>
    <col min="14372" max="14372" width="12.77734375" style="1" customWidth="1"/>
    <col min="14373" max="14373" width="0" style="1" hidden="1" customWidth="1"/>
    <col min="14374" max="14374" width="5.21875" style="1" customWidth="1"/>
    <col min="14375" max="14375" width="0" style="1" hidden="1" customWidth="1"/>
    <col min="14376" max="14376" width="17" style="1" customWidth="1"/>
    <col min="14377" max="14377" width="6.21875" style="1" customWidth="1"/>
    <col min="14378" max="14378" width="0" style="1" hidden="1" customWidth="1"/>
    <col min="14379" max="14379" width="14.21875" style="1" customWidth="1"/>
    <col min="14380" max="14380" width="7.5546875" style="1" customWidth="1"/>
    <col min="14381" max="14381" width="0" style="1" hidden="1" customWidth="1"/>
    <col min="14382" max="14383" width="14.21875" style="1" customWidth="1"/>
    <col min="14384" max="14384" width="20.77734375" style="1" customWidth="1"/>
    <col min="14385" max="14385" width="14.44140625" style="1" customWidth="1"/>
    <col min="14386" max="14386" width="15" style="1" customWidth="1"/>
    <col min="14387" max="14387" width="2.77734375" style="1" customWidth="1"/>
    <col min="14388" max="14388" width="11.77734375" style="1" customWidth="1"/>
    <col min="14389" max="14389" width="11.5546875" style="1" customWidth="1"/>
    <col min="14390" max="14390" width="2.21875" style="1" customWidth="1"/>
    <col min="14391" max="14391" width="41" style="1" customWidth="1"/>
    <col min="14392" max="14392" width="14.21875" style="1" customWidth="1"/>
    <col min="14393" max="14394" width="11.5546875" style="1" customWidth="1"/>
    <col min="14395" max="14395" width="21.77734375" style="1" customWidth="1"/>
    <col min="14396" max="14587" width="11.44140625" style="1"/>
    <col min="14588" max="14588" width="21.77734375" style="1" customWidth="1"/>
    <col min="14589" max="14589" width="13.77734375" style="1" customWidth="1"/>
    <col min="14590" max="14590" width="38.77734375" style="1" customWidth="1"/>
    <col min="14591" max="14591" width="3" style="1" bestFit="1" customWidth="1"/>
    <col min="14592" max="14592" width="32.21875" style="1" customWidth="1"/>
    <col min="14593" max="14593" width="46.21875" style="1" customWidth="1"/>
    <col min="14594" max="14594" width="19" style="1" customWidth="1"/>
    <col min="14595" max="14595" width="0" style="1" hidden="1" customWidth="1"/>
    <col min="14596" max="14596" width="17.77734375" style="1" customWidth="1"/>
    <col min="14597" max="14597" width="0" style="1" hidden="1" customWidth="1"/>
    <col min="14598" max="14598" width="22.21875" style="1" customWidth="1"/>
    <col min="14599" max="14599" width="5.21875" style="1" customWidth="1"/>
    <col min="14600" max="14600" width="36.21875" style="1" customWidth="1"/>
    <col min="14601" max="14601" width="5.77734375" style="1" customWidth="1"/>
    <col min="14602" max="14602" width="0" style="1" hidden="1" customWidth="1"/>
    <col min="14603" max="14603" width="20.77734375" style="1" customWidth="1"/>
    <col min="14604" max="14604" width="4.77734375" style="1" customWidth="1"/>
    <col min="14605" max="14605" width="0" style="1" hidden="1" customWidth="1"/>
    <col min="14606" max="14606" width="24.77734375" style="1" customWidth="1"/>
    <col min="14607" max="14607" width="12.21875" style="1" customWidth="1"/>
    <col min="14608" max="14608" width="0" style="1" hidden="1" customWidth="1"/>
    <col min="14609" max="14609" width="3.44140625" style="1" customWidth="1"/>
    <col min="14610" max="14610" width="0" style="1" hidden="1" customWidth="1"/>
    <col min="14611" max="14611" width="17.77734375" style="1" customWidth="1"/>
    <col min="14612" max="14612" width="3.44140625" style="1" customWidth="1"/>
    <col min="14613" max="14613" width="0" style="1" hidden="1" customWidth="1"/>
    <col min="14614" max="14614" width="23.77734375" style="1" customWidth="1"/>
    <col min="14615" max="14615" width="10" style="1" customWidth="1"/>
    <col min="14616" max="14616" width="0" style="1" hidden="1" customWidth="1"/>
    <col min="14617" max="14618" width="14.77734375" style="1" customWidth="1"/>
    <col min="14619" max="14619" width="12.77734375" style="1" customWidth="1"/>
    <col min="14620" max="14620" width="3.21875" style="1" customWidth="1"/>
    <col min="14621" max="14621" width="30.21875" style="1" customWidth="1"/>
    <col min="14622" max="14622" width="5" style="1" customWidth="1"/>
    <col min="14623" max="14623" width="0" style="1" hidden="1" customWidth="1"/>
    <col min="14624" max="14624" width="14.21875" style="1" customWidth="1"/>
    <col min="14625" max="14625" width="5.77734375" style="1" customWidth="1"/>
    <col min="14626" max="14626" width="0" style="1" hidden="1" customWidth="1"/>
    <col min="14627" max="14627" width="17.21875" style="1" customWidth="1"/>
    <col min="14628" max="14628" width="12.77734375" style="1" customWidth="1"/>
    <col min="14629" max="14629" width="0" style="1" hidden="1" customWidth="1"/>
    <col min="14630" max="14630" width="5.21875" style="1" customWidth="1"/>
    <col min="14631" max="14631" width="0" style="1" hidden="1" customWidth="1"/>
    <col min="14632" max="14632" width="17" style="1" customWidth="1"/>
    <col min="14633" max="14633" width="6.21875" style="1" customWidth="1"/>
    <col min="14634" max="14634" width="0" style="1" hidden="1" customWidth="1"/>
    <col min="14635" max="14635" width="14.21875" style="1" customWidth="1"/>
    <col min="14636" max="14636" width="7.5546875" style="1" customWidth="1"/>
    <col min="14637" max="14637" width="0" style="1" hidden="1" customWidth="1"/>
    <col min="14638" max="14639" width="14.21875" style="1" customWidth="1"/>
    <col min="14640" max="14640" width="20.77734375" style="1" customWidth="1"/>
    <col min="14641" max="14641" width="14.44140625" style="1" customWidth="1"/>
    <col min="14642" max="14642" width="15" style="1" customWidth="1"/>
    <col min="14643" max="14643" width="2.77734375" style="1" customWidth="1"/>
    <col min="14644" max="14644" width="11.77734375" style="1" customWidth="1"/>
    <col min="14645" max="14645" width="11.5546875" style="1" customWidth="1"/>
    <col min="14646" max="14646" width="2.21875" style="1" customWidth="1"/>
    <col min="14647" max="14647" width="41" style="1" customWidth="1"/>
    <col min="14648" max="14648" width="14.21875" style="1" customWidth="1"/>
    <col min="14649" max="14650" width="11.5546875" style="1" customWidth="1"/>
    <col min="14651" max="14651" width="21.77734375" style="1" customWidth="1"/>
    <col min="14652" max="14843" width="11.44140625" style="1"/>
    <col min="14844" max="14844" width="21.77734375" style="1" customWidth="1"/>
    <col min="14845" max="14845" width="13.77734375" style="1" customWidth="1"/>
    <col min="14846" max="14846" width="38.77734375" style="1" customWidth="1"/>
    <col min="14847" max="14847" width="3" style="1" bestFit="1" customWidth="1"/>
    <col min="14848" max="14848" width="32.21875" style="1" customWidth="1"/>
    <col min="14849" max="14849" width="46.21875" style="1" customWidth="1"/>
    <col min="14850" max="14850" width="19" style="1" customWidth="1"/>
    <col min="14851" max="14851" width="0" style="1" hidden="1" customWidth="1"/>
    <col min="14852" max="14852" width="17.77734375" style="1" customWidth="1"/>
    <col min="14853" max="14853" width="0" style="1" hidden="1" customWidth="1"/>
    <col min="14854" max="14854" width="22.21875" style="1" customWidth="1"/>
    <col min="14855" max="14855" width="5.21875" style="1" customWidth="1"/>
    <col min="14856" max="14856" width="36.21875" style="1" customWidth="1"/>
    <col min="14857" max="14857" width="5.77734375" style="1" customWidth="1"/>
    <col min="14858" max="14858" width="0" style="1" hidden="1" customWidth="1"/>
    <col min="14859" max="14859" width="20.77734375" style="1" customWidth="1"/>
    <col min="14860" max="14860" width="4.77734375" style="1" customWidth="1"/>
    <col min="14861" max="14861" width="0" style="1" hidden="1" customWidth="1"/>
    <col min="14862" max="14862" width="24.77734375" style="1" customWidth="1"/>
    <col min="14863" max="14863" width="12.21875" style="1" customWidth="1"/>
    <col min="14864" max="14864" width="0" style="1" hidden="1" customWidth="1"/>
    <col min="14865" max="14865" width="3.44140625" style="1" customWidth="1"/>
    <col min="14866" max="14866" width="0" style="1" hidden="1" customWidth="1"/>
    <col min="14867" max="14867" width="17.77734375" style="1" customWidth="1"/>
    <col min="14868" max="14868" width="3.44140625" style="1" customWidth="1"/>
    <col min="14869" max="14869" width="0" style="1" hidden="1" customWidth="1"/>
    <col min="14870" max="14870" width="23.77734375" style="1" customWidth="1"/>
    <col min="14871" max="14871" width="10" style="1" customWidth="1"/>
    <col min="14872" max="14872" width="0" style="1" hidden="1" customWidth="1"/>
    <col min="14873" max="14874" width="14.77734375" style="1" customWidth="1"/>
    <col min="14875" max="14875" width="12.77734375" style="1" customWidth="1"/>
    <col min="14876" max="14876" width="3.21875" style="1" customWidth="1"/>
    <col min="14877" max="14877" width="30.21875" style="1" customWidth="1"/>
    <col min="14878" max="14878" width="5" style="1" customWidth="1"/>
    <col min="14879" max="14879" width="0" style="1" hidden="1" customWidth="1"/>
    <col min="14880" max="14880" width="14.21875" style="1" customWidth="1"/>
    <col min="14881" max="14881" width="5.77734375" style="1" customWidth="1"/>
    <col min="14882" max="14882" width="0" style="1" hidden="1" customWidth="1"/>
    <col min="14883" max="14883" width="17.21875" style="1" customWidth="1"/>
    <col min="14884" max="14884" width="12.77734375" style="1" customWidth="1"/>
    <col min="14885" max="14885" width="0" style="1" hidden="1" customWidth="1"/>
    <col min="14886" max="14886" width="5.21875" style="1" customWidth="1"/>
    <col min="14887" max="14887" width="0" style="1" hidden="1" customWidth="1"/>
    <col min="14888" max="14888" width="17" style="1" customWidth="1"/>
    <col min="14889" max="14889" width="6.21875" style="1" customWidth="1"/>
    <col min="14890" max="14890" width="0" style="1" hidden="1" customWidth="1"/>
    <col min="14891" max="14891" width="14.21875" style="1" customWidth="1"/>
    <col min="14892" max="14892" width="7.5546875" style="1" customWidth="1"/>
    <col min="14893" max="14893" width="0" style="1" hidden="1" customWidth="1"/>
    <col min="14894" max="14895" width="14.21875" style="1" customWidth="1"/>
    <col min="14896" max="14896" width="20.77734375" style="1" customWidth="1"/>
    <col min="14897" max="14897" width="14.44140625" style="1" customWidth="1"/>
    <col min="14898" max="14898" width="15" style="1" customWidth="1"/>
    <col min="14899" max="14899" width="2.77734375" style="1" customWidth="1"/>
    <col min="14900" max="14900" width="11.77734375" style="1" customWidth="1"/>
    <col min="14901" max="14901" width="11.5546875" style="1" customWidth="1"/>
    <col min="14902" max="14902" width="2.21875" style="1" customWidth="1"/>
    <col min="14903" max="14903" width="41" style="1" customWidth="1"/>
    <col min="14904" max="14904" width="14.21875" style="1" customWidth="1"/>
    <col min="14905" max="14906" width="11.5546875" style="1" customWidth="1"/>
    <col min="14907" max="14907" width="21.77734375" style="1" customWidth="1"/>
    <col min="14908" max="15099" width="11.44140625" style="1"/>
    <col min="15100" max="15100" width="21.77734375" style="1" customWidth="1"/>
    <col min="15101" max="15101" width="13.77734375" style="1" customWidth="1"/>
    <col min="15102" max="15102" width="38.77734375" style="1" customWidth="1"/>
    <col min="15103" max="15103" width="3" style="1" bestFit="1" customWidth="1"/>
    <col min="15104" max="15104" width="32.21875" style="1" customWidth="1"/>
    <col min="15105" max="15105" width="46.21875" style="1" customWidth="1"/>
    <col min="15106" max="15106" width="19" style="1" customWidth="1"/>
    <col min="15107" max="15107" width="0" style="1" hidden="1" customWidth="1"/>
    <col min="15108" max="15108" width="17.77734375" style="1" customWidth="1"/>
    <col min="15109" max="15109" width="0" style="1" hidden="1" customWidth="1"/>
    <col min="15110" max="15110" width="22.21875" style="1" customWidth="1"/>
    <col min="15111" max="15111" width="5.21875" style="1" customWidth="1"/>
    <col min="15112" max="15112" width="36.21875" style="1" customWidth="1"/>
    <col min="15113" max="15113" width="5.77734375" style="1" customWidth="1"/>
    <col min="15114" max="15114" width="0" style="1" hidden="1" customWidth="1"/>
    <col min="15115" max="15115" width="20.77734375" style="1" customWidth="1"/>
    <col min="15116" max="15116" width="4.77734375" style="1" customWidth="1"/>
    <col min="15117" max="15117" width="0" style="1" hidden="1" customWidth="1"/>
    <col min="15118" max="15118" width="24.77734375" style="1" customWidth="1"/>
    <col min="15119" max="15119" width="12.21875" style="1" customWidth="1"/>
    <col min="15120" max="15120" width="0" style="1" hidden="1" customWidth="1"/>
    <col min="15121" max="15121" width="3.44140625" style="1" customWidth="1"/>
    <col min="15122" max="15122" width="0" style="1" hidden="1" customWidth="1"/>
    <col min="15123" max="15123" width="17.77734375" style="1" customWidth="1"/>
    <col min="15124" max="15124" width="3.44140625" style="1" customWidth="1"/>
    <col min="15125" max="15125" width="0" style="1" hidden="1" customWidth="1"/>
    <col min="15126" max="15126" width="23.77734375" style="1" customWidth="1"/>
    <col min="15127" max="15127" width="10" style="1" customWidth="1"/>
    <col min="15128" max="15128" width="0" style="1" hidden="1" customWidth="1"/>
    <col min="15129" max="15130" width="14.77734375" style="1" customWidth="1"/>
    <col min="15131" max="15131" width="12.77734375" style="1" customWidth="1"/>
    <col min="15132" max="15132" width="3.21875" style="1" customWidth="1"/>
    <col min="15133" max="15133" width="30.21875" style="1" customWidth="1"/>
    <col min="15134" max="15134" width="5" style="1" customWidth="1"/>
    <col min="15135" max="15135" width="0" style="1" hidden="1" customWidth="1"/>
    <col min="15136" max="15136" width="14.21875" style="1" customWidth="1"/>
    <col min="15137" max="15137" width="5.77734375" style="1" customWidth="1"/>
    <col min="15138" max="15138" width="0" style="1" hidden="1" customWidth="1"/>
    <col min="15139" max="15139" width="17.21875" style="1" customWidth="1"/>
    <col min="15140" max="15140" width="12.77734375" style="1" customWidth="1"/>
    <col min="15141" max="15141" width="0" style="1" hidden="1" customWidth="1"/>
    <col min="15142" max="15142" width="5.21875" style="1" customWidth="1"/>
    <col min="15143" max="15143" width="0" style="1" hidden="1" customWidth="1"/>
    <col min="15144" max="15144" width="17" style="1" customWidth="1"/>
    <col min="15145" max="15145" width="6.21875" style="1" customWidth="1"/>
    <col min="15146" max="15146" width="0" style="1" hidden="1" customWidth="1"/>
    <col min="15147" max="15147" width="14.21875" style="1" customWidth="1"/>
    <col min="15148" max="15148" width="7.5546875" style="1" customWidth="1"/>
    <col min="15149" max="15149" width="0" style="1" hidden="1" customWidth="1"/>
    <col min="15150" max="15151" width="14.21875" style="1" customWidth="1"/>
    <col min="15152" max="15152" width="20.77734375" style="1" customWidth="1"/>
    <col min="15153" max="15153" width="14.44140625" style="1" customWidth="1"/>
    <col min="15154" max="15154" width="15" style="1" customWidth="1"/>
    <col min="15155" max="15155" width="2.77734375" style="1" customWidth="1"/>
    <col min="15156" max="15156" width="11.77734375" style="1" customWidth="1"/>
    <col min="15157" max="15157" width="11.5546875" style="1" customWidth="1"/>
    <col min="15158" max="15158" width="2.21875" style="1" customWidth="1"/>
    <col min="15159" max="15159" width="41" style="1" customWidth="1"/>
    <col min="15160" max="15160" width="14.21875" style="1" customWidth="1"/>
    <col min="15161" max="15162" width="11.5546875" style="1" customWidth="1"/>
    <col min="15163" max="15163" width="21.77734375" style="1" customWidth="1"/>
    <col min="15164" max="15355" width="11.44140625" style="1"/>
    <col min="15356" max="15356" width="21.77734375" style="1" customWidth="1"/>
    <col min="15357" max="15357" width="13.77734375" style="1" customWidth="1"/>
    <col min="15358" max="15358" width="38.77734375" style="1" customWidth="1"/>
    <col min="15359" max="15359" width="3" style="1" bestFit="1" customWidth="1"/>
    <col min="15360" max="15360" width="32.21875" style="1" customWidth="1"/>
    <col min="15361" max="15361" width="46.21875" style="1" customWidth="1"/>
    <col min="15362" max="15362" width="19" style="1" customWidth="1"/>
    <col min="15363" max="15363" width="0" style="1" hidden="1" customWidth="1"/>
    <col min="15364" max="15364" width="17.77734375" style="1" customWidth="1"/>
    <col min="15365" max="15365" width="0" style="1" hidden="1" customWidth="1"/>
    <col min="15366" max="15366" width="22.21875" style="1" customWidth="1"/>
    <col min="15367" max="15367" width="5.21875" style="1" customWidth="1"/>
    <col min="15368" max="15368" width="36.21875" style="1" customWidth="1"/>
    <col min="15369" max="15369" width="5.77734375" style="1" customWidth="1"/>
    <col min="15370" max="15370" width="0" style="1" hidden="1" customWidth="1"/>
    <col min="15371" max="15371" width="20.77734375" style="1" customWidth="1"/>
    <col min="15372" max="15372" width="4.77734375" style="1" customWidth="1"/>
    <col min="15373" max="15373" width="0" style="1" hidden="1" customWidth="1"/>
    <col min="15374" max="15374" width="24.77734375" style="1" customWidth="1"/>
    <col min="15375" max="15375" width="12.21875" style="1" customWidth="1"/>
    <col min="15376" max="15376" width="0" style="1" hidden="1" customWidth="1"/>
    <col min="15377" max="15377" width="3.44140625" style="1" customWidth="1"/>
    <col min="15378" max="15378" width="0" style="1" hidden="1" customWidth="1"/>
    <col min="15379" max="15379" width="17.77734375" style="1" customWidth="1"/>
    <col min="15380" max="15380" width="3.44140625" style="1" customWidth="1"/>
    <col min="15381" max="15381" width="0" style="1" hidden="1" customWidth="1"/>
    <col min="15382" max="15382" width="23.77734375" style="1" customWidth="1"/>
    <col min="15383" max="15383" width="10" style="1" customWidth="1"/>
    <col min="15384" max="15384" width="0" style="1" hidden="1" customWidth="1"/>
    <col min="15385" max="15386" width="14.77734375" style="1" customWidth="1"/>
    <col min="15387" max="15387" width="12.77734375" style="1" customWidth="1"/>
    <col min="15388" max="15388" width="3.21875" style="1" customWidth="1"/>
    <col min="15389" max="15389" width="30.21875" style="1" customWidth="1"/>
    <col min="15390" max="15390" width="5" style="1" customWidth="1"/>
    <col min="15391" max="15391" width="0" style="1" hidden="1" customWidth="1"/>
    <col min="15392" max="15392" width="14.21875" style="1" customWidth="1"/>
    <col min="15393" max="15393" width="5.77734375" style="1" customWidth="1"/>
    <col min="15394" max="15394" width="0" style="1" hidden="1" customWidth="1"/>
    <col min="15395" max="15395" width="17.21875" style="1" customWidth="1"/>
    <col min="15396" max="15396" width="12.77734375" style="1" customWidth="1"/>
    <col min="15397" max="15397" width="0" style="1" hidden="1" customWidth="1"/>
    <col min="15398" max="15398" width="5.21875" style="1" customWidth="1"/>
    <col min="15399" max="15399" width="0" style="1" hidden="1" customWidth="1"/>
    <col min="15400" max="15400" width="17" style="1" customWidth="1"/>
    <col min="15401" max="15401" width="6.21875" style="1" customWidth="1"/>
    <col min="15402" max="15402" width="0" style="1" hidden="1" customWidth="1"/>
    <col min="15403" max="15403" width="14.21875" style="1" customWidth="1"/>
    <col min="15404" max="15404" width="7.5546875" style="1" customWidth="1"/>
    <col min="15405" max="15405" width="0" style="1" hidden="1" customWidth="1"/>
    <col min="15406" max="15407" width="14.21875" style="1" customWidth="1"/>
    <col min="15408" max="15408" width="20.77734375" style="1" customWidth="1"/>
    <col min="15409" max="15409" width="14.44140625" style="1" customWidth="1"/>
    <col min="15410" max="15410" width="15" style="1" customWidth="1"/>
    <col min="15411" max="15411" width="2.77734375" style="1" customWidth="1"/>
    <col min="15412" max="15412" width="11.77734375" style="1" customWidth="1"/>
    <col min="15413" max="15413" width="11.5546875" style="1" customWidth="1"/>
    <col min="15414" max="15414" width="2.21875" style="1" customWidth="1"/>
    <col min="15415" max="15415" width="41" style="1" customWidth="1"/>
    <col min="15416" max="15416" width="14.21875" style="1" customWidth="1"/>
    <col min="15417" max="15418" width="11.5546875" style="1" customWidth="1"/>
    <col min="15419" max="15419" width="21.77734375" style="1" customWidth="1"/>
    <col min="15420" max="15611" width="11.44140625" style="1"/>
    <col min="15612" max="15612" width="21.77734375" style="1" customWidth="1"/>
    <col min="15613" max="15613" width="13.77734375" style="1" customWidth="1"/>
    <col min="15614" max="15614" width="38.77734375" style="1" customWidth="1"/>
    <col min="15615" max="15615" width="3" style="1" bestFit="1" customWidth="1"/>
    <col min="15616" max="15616" width="32.21875" style="1" customWidth="1"/>
    <col min="15617" max="15617" width="46.21875" style="1" customWidth="1"/>
    <col min="15618" max="15618" width="19" style="1" customWidth="1"/>
    <col min="15619" max="15619" width="0" style="1" hidden="1" customWidth="1"/>
    <col min="15620" max="15620" width="17.77734375" style="1" customWidth="1"/>
    <col min="15621" max="15621" width="0" style="1" hidden="1" customWidth="1"/>
    <col min="15622" max="15622" width="22.21875" style="1" customWidth="1"/>
    <col min="15623" max="15623" width="5.21875" style="1" customWidth="1"/>
    <col min="15624" max="15624" width="36.21875" style="1" customWidth="1"/>
    <col min="15625" max="15625" width="5.77734375" style="1" customWidth="1"/>
    <col min="15626" max="15626" width="0" style="1" hidden="1" customWidth="1"/>
    <col min="15627" max="15627" width="20.77734375" style="1" customWidth="1"/>
    <col min="15628" max="15628" width="4.77734375" style="1" customWidth="1"/>
    <col min="15629" max="15629" width="0" style="1" hidden="1" customWidth="1"/>
    <col min="15630" max="15630" width="24.77734375" style="1" customWidth="1"/>
    <col min="15631" max="15631" width="12.21875" style="1" customWidth="1"/>
    <col min="15632" max="15632" width="0" style="1" hidden="1" customWidth="1"/>
    <col min="15633" max="15633" width="3.44140625" style="1" customWidth="1"/>
    <col min="15634" max="15634" width="0" style="1" hidden="1" customWidth="1"/>
    <col min="15635" max="15635" width="17.77734375" style="1" customWidth="1"/>
    <col min="15636" max="15636" width="3.44140625" style="1" customWidth="1"/>
    <col min="15637" max="15637" width="0" style="1" hidden="1" customWidth="1"/>
    <col min="15638" max="15638" width="23.77734375" style="1" customWidth="1"/>
    <col min="15639" max="15639" width="10" style="1" customWidth="1"/>
    <col min="15640" max="15640" width="0" style="1" hidden="1" customWidth="1"/>
    <col min="15641" max="15642" width="14.77734375" style="1" customWidth="1"/>
    <col min="15643" max="15643" width="12.77734375" style="1" customWidth="1"/>
    <col min="15644" max="15644" width="3.21875" style="1" customWidth="1"/>
    <col min="15645" max="15645" width="30.21875" style="1" customWidth="1"/>
    <col min="15646" max="15646" width="5" style="1" customWidth="1"/>
    <col min="15647" max="15647" width="0" style="1" hidden="1" customWidth="1"/>
    <col min="15648" max="15648" width="14.21875" style="1" customWidth="1"/>
    <col min="15649" max="15649" width="5.77734375" style="1" customWidth="1"/>
    <col min="15650" max="15650" width="0" style="1" hidden="1" customWidth="1"/>
    <col min="15651" max="15651" width="17.21875" style="1" customWidth="1"/>
    <col min="15652" max="15652" width="12.77734375" style="1" customWidth="1"/>
    <col min="15653" max="15653" width="0" style="1" hidden="1" customWidth="1"/>
    <col min="15654" max="15654" width="5.21875" style="1" customWidth="1"/>
    <col min="15655" max="15655" width="0" style="1" hidden="1" customWidth="1"/>
    <col min="15656" max="15656" width="17" style="1" customWidth="1"/>
    <col min="15657" max="15657" width="6.21875" style="1" customWidth="1"/>
    <col min="15658" max="15658" width="0" style="1" hidden="1" customWidth="1"/>
    <col min="15659" max="15659" width="14.21875" style="1" customWidth="1"/>
    <col min="15660" max="15660" width="7.5546875" style="1" customWidth="1"/>
    <col min="15661" max="15661" width="0" style="1" hidden="1" customWidth="1"/>
    <col min="15662" max="15663" width="14.21875" style="1" customWidth="1"/>
    <col min="15664" max="15664" width="20.77734375" style="1" customWidth="1"/>
    <col min="15665" max="15665" width="14.44140625" style="1" customWidth="1"/>
    <col min="15666" max="15666" width="15" style="1" customWidth="1"/>
    <col min="15667" max="15667" width="2.77734375" style="1" customWidth="1"/>
    <col min="15668" max="15668" width="11.77734375" style="1" customWidth="1"/>
    <col min="15669" max="15669" width="11.5546875" style="1" customWidth="1"/>
    <col min="15670" max="15670" width="2.21875" style="1" customWidth="1"/>
    <col min="15671" max="15671" width="41" style="1" customWidth="1"/>
    <col min="15672" max="15672" width="14.21875" style="1" customWidth="1"/>
    <col min="15673" max="15674" width="11.5546875" style="1" customWidth="1"/>
    <col min="15675" max="15675" width="21.77734375" style="1" customWidth="1"/>
    <col min="15676" max="15867" width="11.44140625" style="1"/>
    <col min="15868" max="15868" width="21.77734375" style="1" customWidth="1"/>
    <col min="15869" max="15869" width="13.77734375" style="1" customWidth="1"/>
    <col min="15870" max="15870" width="38.77734375" style="1" customWidth="1"/>
    <col min="15871" max="15871" width="3" style="1" bestFit="1" customWidth="1"/>
    <col min="15872" max="15872" width="32.21875" style="1" customWidth="1"/>
    <col min="15873" max="15873" width="46.21875" style="1" customWidth="1"/>
    <col min="15874" max="15874" width="19" style="1" customWidth="1"/>
    <col min="15875" max="15875" width="0" style="1" hidden="1" customWidth="1"/>
    <col min="15876" max="15876" width="17.77734375" style="1" customWidth="1"/>
    <col min="15877" max="15877" width="0" style="1" hidden="1" customWidth="1"/>
    <col min="15878" max="15878" width="22.21875" style="1" customWidth="1"/>
    <col min="15879" max="15879" width="5.21875" style="1" customWidth="1"/>
    <col min="15880" max="15880" width="36.21875" style="1" customWidth="1"/>
    <col min="15881" max="15881" width="5.77734375" style="1" customWidth="1"/>
    <col min="15882" max="15882" width="0" style="1" hidden="1" customWidth="1"/>
    <col min="15883" max="15883" width="20.77734375" style="1" customWidth="1"/>
    <col min="15884" max="15884" width="4.77734375" style="1" customWidth="1"/>
    <col min="15885" max="15885" width="0" style="1" hidden="1" customWidth="1"/>
    <col min="15886" max="15886" width="24.77734375" style="1" customWidth="1"/>
    <col min="15887" max="15887" width="12.21875" style="1" customWidth="1"/>
    <col min="15888" max="15888" width="0" style="1" hidden="1" customWidth="1"/>
    <col min="15889" max="15889" width="3.44140625" style="1" customWidth="1"/>
    <col min="15890" max="15890" width="0" style="1" hidden="1" customWidth="1"/>
    <col min="15891" max="15891" width="17.77734375" style="1" customWidth="1"/>
    <col min="15892" max="15892" width="3.44140625" style="1" customWidth="1"/>
    <col min="15893" max="15893" width="0" style="1" hidden="1" customWidth="1"/>
    <col min="15894" max="15894" width="23.77734375" style="1" customWidth="1"/>
    <col min="15895" max="15895" width="10" style="1" customWidth="1"/>
    <col min="15896" max="15896" width="0" style="1" hidden="1" customWidth="1"/>
    <col min="15897" max="15898" width="14.77734375" style="1" customWidth="1"/>
    <col min="15899" max="15899" width="12.77734375" style="1" customWidth="1"/>
    <col min="15900" max="15900" width="3.21875" style="1" customWidth="1"/>
    <col min="15901" max="15901" width="30.21875" style="1" customWidth="1"/>
    <col min="15902" max="15902" width="5" style="1" customWidth="1"/>
    <col min="15903" max="15903" width="0" style="1" hidden="1" customWidth="1"/>
    <col min="15904" max="15904" width="14.21875" style="1" customWidth="1"/>
    <col min="15905" max="15905" width="5.77734375" style="1" customWidth="1"/>
    <col min="15906" max="15906" width="0" style="1" hidden="1" customWidth="1"/>
    <col min="15907" max="15907" width="17.21875" style="1" customWidth="1"/>
    <col min="15908" max="15908" width="12.77734375" style="1" customWidth="1"/>
    <col min="15909" max="15909" width="0" style="1" hidden="1" customWidth="1"/>
    <col min="15910" max="15910" width="5.21875" style="1" customWidth="1"/>
    <col min="15911" max="15911" width="0" style="1" hidden="1" customWidth="1"/>
    <col min="15912" max="15912" width="17" style="1" customWidth="1"/>
    <col min="15913" max="15913" width="6.21875" style="1" customWidth="1"/>
    <col min="15914" max="15914" width="0" style="1" hidden="1" customWidth="1"/>
    <col min="15915" max="15915" width="14.21875" style="1" customWidth="1"/>
    <col min="15916" max="15916" width="7.5546875" style="1" customWidth="1"/>
    <col min="15917" max="15917" width="0" style="1" hidden="1" customWidth="1"/>
    <col min="15918" max="15919" width="14.21875" style="1" customWidth="1"/>
    <col min="15920" max="15920" width="20.77734375" style="1" customWidth="1"/>
    <col min="15921" max="15921" width="14.44140625" style="1" customWidth="1"/>
    <col min="15922" max="15922" width="15" style="1" customWidth="1"/>
    <col min="15923" max="15923" width="2.77734375" style="1" customWidth="1"/>
    <col min="15924" max="15924" width="11.77734375" style="1" customWidth="1"/>
    <col min="15925" max="15925" width="11.5546875" style="1" customWidth="1"/>
    <col min="15926" max="15926" width="2.21875" style="1" customWidth="1"/>
    <col min="15927" max="15927" width="41" style="1" customWidth="1"/>
    <col min="15928" max="15928" width="14.21875" style="1" customWidth="1"/>
    <col min="15929" max="15930" width="11.5546875" style="1" customWidth="1"/>
    <col min="15931" max="15931" width="21.77734375" style="1" customWidth="1"/>
    <col min="15932" max="16123" width="11.44140625" style="1"/>
    <col min="16124" max="16124" width="21.77734375" style="1" customWidth="1"/>
    <col min="16125" max="16125" width="13.77734375" style="1" customWidth="1"/>
    <col min="16126" max="16126" width="38.77734375" style="1" customWidth="1"/>
    <col min="16127" max="16127" width="3" style="1" bestFit="1" customWidth="1"/>
    <col min="16128" max="16128" width="32.21875" style="1" customWidth="1"/>
    <col min="16129" max="16129" width="46.21875" style="1" customWidth="1"/>
    <col min="16130" max="16130" width="19" style="1" customWidth="1"/>
    <col min="16131" max="16131" width="0" style="1" hidden="1" customWidth="1"/>
    <col min="16132" max="16132" width="17.77734375" style="1" customWidth="1"/>
    <col min="16133" max="16133" width="0" style="1" hidden="1" customWidth="1"/>
    <col min="16134" max="16134" width="22.21875" style="1" customWidth="1"/>
    <col min="16135" max="16135" width="5.21875" style="1" customWidth="1"/>
    <col min="16136" max="16136" width="36.21875" style="1" customWidth="1"/>
    <col min="16137" max="16137" width="5.77734375" style="1" customWidth="1"/>
    <col min="16138" max="16138" width="0" style="1" hidden="1" customWidth="1"/>
    <col min="16139" max="16139" width="20.77734375" style="1" customWidth="1"/>
    <col min="16140" max="16140" width="4.77734375" style="1" customWidth="1"/>
    <col min="16141" max="16141" width="0" style="1" hidden="1" customWidth="1"/>
    <col min="16142" max="16142" width="24.77734375" style="1" customWidth="1"/>
    <col min="16143" max="16143" width="12.21875" style="1" customWidth="1"/>
    <col min="16144" max="16144" width="0" style="1" hidden="1" customWidth="1"/>
    <col min="16145" max="16145" width="3.44140625" style="1" customWidth="1"/>
    <col min="16146" max="16146" width="0" style="1" hidden="1" customWidth="1"/>
    <col min="16147" max="16147" width="17.77734375" style="1" customWidth="1"/>
    <col min="16148" max="16148" width="3.44140625" style="1" customWidth="1"/>
    <col min="16149" max="16149" width="0" style="1" hidden="1" customWidth="1"/>
    <col min="16150" max="16150" width="23.77734375" style="1" customWidth="1"/>
    <col min="16151" max="16151" width="10" style="1" customWidth="1"/>
    <col min="16152" max="16152" width="0" style="1" hidden="1" customWidth="1"/>
    <col min="16153" max="16154" width="14.77734375" style="1" customWidth="1"/>
    <col min="16155" max="16155" width="12.77734375" style="1" customWidth="1"/>
    <col min="16156" max="16156" width="3.21875" style="1" customWidth="1"/>
    <col min="16157" max="16157" width="30.21875" style="1" customWidth="1"/>
    <col min="16158" max="16158" width="5" style="1" customWidth="1"/>
    <col min="16159" max="16159" width="0" style="1" hidden="1" customWidth="1"/>
    <col min="16160" max="16160" width="14.21875" style="1" customWidth="1"/>
    <col min="16161" max="16161" width="5.77734375" style="1" customWidth="1"/>
    <col min="16162" max="16162" width="0" style="1" hidden="1" customWidth="1"/>
    <col min="16163" max="16163" width="17.21875" style="1" customWidth="1"/>
    <col min="16164" max="16164" width="12.77734375" style="1" customWidth="1"/>
    <col min="16165" max="16165" width="0" style="1" hidden="1" customWidth="1"/>
    <col min="16166" max="16166" width="5.21875" style="1" customWidth="1"/>
    <col min="16167" max="16167" width="0" style="1" hidden="1" customWidth="1"/>
    <col min="16168" max="16168" width="17" style="1" customWidth="1"/>
    <col min="16169" max="16169" width="6.21875" style="1" customWidth="1"/>
    <col min="16170" max="16170" width="0" style="1" hidden="1" customWidth="1"/>
    <col min="16171" max="16171" width="14.21875" style="1" customWidth="1"/>
    <col min="16172" max="16172" width="7.5546875" style="1" customWidth="1"/>
    <col min="16173" max="16173" width="0" style="1" hidden="1" customWidth="1"/>
    <col min="16174" max="16175" width="14.21875" style="1" customWidth="1"/>
    <col min="16176" max="16176" width="20.77734375" style="1" customWidth="1"/>
    <col min="16177" max="16177" width="14.44140625" style="1" customWidth="1"/>
    <col min="16178" max="16178" width="15" style="1" customWidth="1"/>
    <col min="16179" max="16179" width="2.77734375" style="1" customWidth="1"/>
    <col min="16180" max="16180" width="11.77734375" style="1" customWidth="1"/>
    <col min="16181" max="16181" width="11.5546875" style="1" customWidth="1"/>
    <col min="16182" max="16182" width="2.21875" style="1" customWidth="1"/>
    <col min="16183" max="16183" width="41" style="1" customWidth="1"/>
    <col min="16184" max="16184" width="14.21875" style="1" customWidth="1"/>
    <col min="16185" max="16186" width="11.5546875" style="1" customWidth="1"/>
    <col min="16187" max="16187" width="21.77734375" style="1" customWidth="1"/>
    <col min="16188" max="16381" width="11.44140625" style="1"/>
    <col min="16382" max="16384" width="11.5546875" style="1" customWidth="1"/>
  </cols>
  <sheetData>
    <row r="1" spans="1:73" ht="18.7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1"/>
    </row>
    <row r="2" spans="1:73" ht="18"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4"/>
    </row>
    <row r="3" spans="1:73" s="15" customFormat="1" ht="51" customHeight="1" thickBot="1" x14ac:dyDescent="0.35">
      <c r="A3" s="145" t="s">
        <v>170</v>
      </c>
      <c r="B3" s="514" t="s">
        <v>126</v>
      </c>
      <c r="C3" s="514" t="s">
        <v>6</v>
      </c>
      <c r="D3" s="514" t="s">
        <v>1</v>
      </c>
      <c r="E3" s="514" t="s">
        <v>2</v>
      </c>
      <c r="F3" s="514" t="s">
        <v>171</v>
      </c>
      <c r="G3" s="787" t="s">
        <v>172</v>
      </c>
      <c r="H3" s="787"/>
      <c r="I3" s="514" t="s">
        <v>173</v>
      </c>
      <c r="J3" s="514" t="s">
        <v>16</v>
      </c>
      <c r="K3" s="514" t="s">
        <v>174</v>
      </c>
      <c r="L3" s="514" t="s">
        <v>175</v>
      </c>
      <c r="M3" s="514" t="s">
        <v>13</v>
      </c>
      <c r="N3" s="514" t="s">
        <v>151</v>
      </c>
      <c r="O3" s="514" t="s">
        <v>14</v>
      </c>
      <c r="P3" s="514" t="s">
        <v>151</v>
      </c>
      <c r="Q3" s="514" t="s">
        <v>15</v>
      </c>
      <c r="R3" s="514" t="s">
        <v>151</v>
      </c>
      <c r="S3" s="514" t="s">
        <v>176</v>
      </c>
      <c r="T3" s="514" t="s">
        <v>11</v>
      </c>
      <c r="U3" s="146" t="s">
        <v>177</v>
      </c>
      <c r="V3" s="147" t="s">
        <v>178</v>
      </c>
      <c r="W3" s="146" t="s">
        <v>151</v>
      </c>
      <c r="X3" s="147" t="s">
        <v>179</v>
      </c>
      <c r="Y3" s="146" t="s">
        <v>151</v>
      </c>
      <c r="Z3" s="147" t="s">
        <v>180</v>
      </c>
      <c r="AA3" s="147" t="s">
        <v>151</v>
      </c>
      <c r="AB3" s="147" t="s">
        <v>181</v>
      </c>
      <c r="AC3" s="788"/>
      <c r="AD3" s="788"/>
      <c r="AE3" s="515" t="s">
        <v>5</v>
      </c>
      <c r="AF3" s="148" t="s">
        <v>182</v>
      </c>
      <c r="AG3" s="515" t="s">
        <v>183</v>
      </c>
      <c r="AH3" s="515" t="s">
        <v>182</v>
      </c>
      <c r="AI3" s="788"/>
      <c r="AJ3" s="515" t="s">
        <v>184</v>
      </c>
      <c r="AK3" s="788" t="s">
        <v>185</v>
      </c>
      <c r="AL3" s="788"/>
      <c r="AM3" s="788" t="s">
        <v>7</v>
      </c>
      <c r="AN3" s="788"/>
      <c r="AO3" s="788" t="s">
        <v>8</v>
      </c>
      <c r="AP3" s="788"/>
      <c r="AQ3" s="515" t="s">
        <v>186</v>
      </c>
      <c r="AR3" s="788" t="s">
        <v>128</v>
      </c>
      <c r="AS3" s="788"/>
      <c r="AT3" s="515" t="s">
        <v>187</v>
      </c>
      <c r="AU3" s="783"/>
      <c r="AV3" s="783"/>
      <c r="AW3" s="783"/>
      <c r="AX3" s="784"/>
      <c r="AY3" s="709"/>
      <c r="AZ3" s="703"/>
      <c r="BA3" s="703"/>
      <c r="BB3" s="703"/>
      <c r="BC3" s="703"/>
      <c r="BD3" s="703"/>
      <c r="BE3" s="502" t="s">
        <v>188</v>
      </c>
      <c r="BF3" s="502" t="s">
        <v>189</v>
      </c>
      <c r="BG3" s="502" t="s">
        <v>188</v>
      </c>
      <c r="BH3" s="502" t="s">
        <v>189</v>
      </c>
      <c r="BI3" s="502" t="s">
        <v>190</v>
      </c>
      <c r="BJ3" s="502" t="s">
        <v>188</v>
      </c>
      <c r="BK3" s="502" t="s">
        <v>189</v>
      </c>
      <c r="BL3" s="502" t="s">
        <v>190</v>
      </c>
      <c r="BM3" s="502" t="s">
        <v>188</v>
      </c>
      <c r="BN3" s="502" t="s">
        <v>189</v>
      </c>
      <c r="BO3" s="502" t="s">
        <v>190</v>
      </c>
      <c r="BP3" s="502" t="s">
        <v>188</v>
      </c>
      <c r="BQ3" s="502" t="s">
        <v>189</v>
      </c>
      <c r="BR3" s="502" t="s">
        <v>190</v>
      </c>
      <c r="BS3" s="502" t="s">
        <v>188</v>
      </c>
      <c r="BT3" s="502" t="s">
        <v>189</v>
      </c>
      <c r="BU3" s="503" t="s">
        <v>190</v>
      </c>
    </row>
    <row r="4" spans="1:73" ht="161.25" customHeight="1" x14ac:dyDescent="0.3">
      <c r="A4" s="741" t="s">
        <v>191</v>
      </c>
      <c r="B4" s="739" t="s">
        <v>101</v>
      </c>
      <c r="C4" s="739" t="s">
        <v>89</v>
      </c>
      <c r="D4" s="739" t="s">
        <v>12</v>
      </c>
      <c r="E4" s="739" t="s">
        <v>34</v>
      </c>
      <c r="F4" s="1020" t="s">
        <v>1586</v>
      </c>
      <c r="G4" s="761" t="s">
        <v>1587</v>
      </c>
      <c r="H4" s="739" t="s">
        <v>1588</v>
      </c>
      <c r="I4" s="742" t="s">
        <v>1589</v>
      </c>
      <c r="J4" s="739" t="s">
        <v>32</v>
      </c>
      <c r="K4" s="739">
        <v>72</v>
      </c>
      <c r="L4" s="740">
        <f>IF(J4="Diaria",+(K4/360),IF(J4="Mensual",+(K4/12),IF(J4="Bimestral",+(K4/6),IF(J4="Trimestral",+(K4/4),IF(J4="Semestral",+(K4/2),IF(J4="Anual",+(K4/1),""))))))</f>
        <v>0.2</v>
      </c>
      <c r="M4" s="739" t="s">
        <v>70</v>
      </c>
      <c r="N4" s="73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39" t="s">
        <v>61</v>
      </c>
      <c r="P4" s="73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739" t="s">
        <v>70</v>
      </c>
      <c r="R4" s="73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58" t="s">
        <v>69</v>
      </c>
      <c r="T4" s="758" t="s">
        <v>43</v>
      </c>
      <c r="U4" s="758">
        <f>+MAX(N4,P4,R4)</f>
        <v>0.6</v>
      </c>
      <c r="V4" s="759" t="str">
        <f>IF(L4&lt;=20%,"Muy baja",IF(L4&lt;=40%,"Baja",IF(L4&lt;=60%,"Media",IF(L4&lt;=80%,"Alta",IF(L4&lt;=100%,"Muy alta",IF(L4&gt;=100%,"Muy alta",""))))))</f>
        <v>Muy baja</v>
      </c>
      <c r="W4" s="747">
        <v>0.2</v>
      </c>
      <c r="X4" s="760" t="e">
        <f>IF(#REF!=20%,"Leve",IF(U4=40%,"Menor",IF(U4=60%,"Moderado",IF(U4=80%,"Mayor",IF(U4=100%,"Catastrófico","")))))</f>
        <v>#REF!</v>
      </c>
      <c r="Y4" s="745">
        <v>0.6</v>
      </c>
      <c r="Z4" s="746" t="s">
        <v>53</v>
      </c>
      <c r="AA4" s="747">
        <f>IF(Z4="Bajo",25%,IF(Z4="Moderado",50%,IF(Z4="Alto",75%,IF(Z4="Extremo",100%,""))))</f>
        <v>0.5</v>
      </c>
      <c r="AB4" s="1023" t="s">
        <v>1590</v>
      </c>
      <c r="AC4" s="412" t="s">
        <v>1923</v>
      </c>
      <c r="AD4" s="675" t="s">
        <v>1922</v>
      </c>
      <c r="AE4" s="50" t="s">
        <v>37</v>
      </c>
      <c r="AF4" s="22">
        <f>IF(AE4="Preventivo",25%,IF(AE4="Detectivo",15%,IF(AE4="Correctivo",10%,"")))</f>
        <v>0.15</v>
      </c>
      <c r="AG4" s="495" t="s">
        <v>199</v>
      </c>
      <c r="AH4" s="22">
        <f>IF(AG4="Manual",15%,IF(AG4="Automático",25%,""))</f>
        <v>0.15</v>
      </c>
      <c r="AI4" s="22">
        <f>+AH4+AF4</f>
        <v>0.3</v>
      </c>
      <c r="AJ4" s="495" t="s">
        <v>200</v>
      </c>
      <c r="AK4" s="472" t="s">
        <v>201</v>
      </c>
      <c r="AL4" s="50" t="s">
        <v>1591</v>
      </c>
      <c r="AM4" s="472" t="s">
        <v>23</v>
      </c>
      <c r="AN4" s="495" t="s">
        <v>1921</v>
      </c>
      <c r="AO4" s="495" t="s">
        <v>24</v>
      </c>
      <c r="AP4" s="495" t="s">
        <v>86</v>
      </c>
      <c r="AQ4" s="495" t="s">
        <v>1592</v>
      </c>
      <c r="AR4" s="495" t="s">
        <v>206</v>
      </c>
      <c r="AS4" s="495" t="s">
        <v>458</v>
      </c>
      <c r="AT4" s="495" t="s">
        <v>208</v>
      </c>
      <c r="AU4" s="495">
        <f>+AI4*AA4</f>
        <v>0.15</v>
      </c>
      <c r="AV4" s="583">
        <f>+AA4-AU4</f>
        <v>0.35</v>
      </c>
      <c r="AW4" s="789" t="str">
        <f>+IF(C4="Corrupción","Moderado",IF(AV5&lt;=25%,"Bajo",IF(AV5&lt;=50%,"Moderado",IF(AV5&lt;=75%,"Alto",IF(AV5&gt;75%,"Extremo","")))))</f>
        <v>Bajo</v>
      </c>
      <c r="AX4" s="750" t="s">
        <v>56</v>
      </c>
      <c r="AY4" s="161">
        <v>1</v>
      </c>
      <c r="AZ4" s="33" t="s">
        <v>1593</v>
      </c>
      <c r="BA4" s="487" t="s">
        <v>1594</v>
      </c>
      <c r="BB4" s="486"/>
      <c r="BC4" s="486"/>
      <c r="BD4" s="487"/>
      <c r="BE4" s="86"/>
      <c r="BF4" s="87"/>
      <c r="BG4" s="34"/>
      <c r="BH4" s="87"/>
      <c r="BI4" s="87"/>
      <c r="BJ4" s="34"/>
      <c r="BK4" s="165"/>
      <c r="BL4" s="192"/>
      <c r="BM4" s="290"/>
      <c r="BN4" s="291"/>
      <c r="BO4" s="225"/>
      <c r="BP4" s="34"/>
      <c r="BQ4" s="165"/>
      <c r="BR4" s="203"/>
      <c r="BS4" s="34"/>
      <c r="BT4" s="291"/>
      <c r="BU4" s="162"/>
    </row>
    <row r="5" spans="1:73" ht="121.5" customHeight="1" thickBot="1" x14ac:dyDescent="0.35">
      <c r="A5" s="961"/>
      <c r="B5" s="852"/>
      <c r="C5" s="852"/>
      <c r="D5" s="852"/>
      <c r="E5" s="852"/>
      <c r="F5" s="1021"/>
      <c r="G5" s="940"/>
      <c r="H5" s="852"/>
      <c r="I5" s="1026"/>
      <c r="J5" s="852"/>
      <c r="K5" s="852"/>
      <c r="L5" s="965"/>
      <c r="M5" s="852"/>
      <c r="N5" s="852"/>
      <c r="O5" s="852"/>
      <c r="P5" s="852"/>
      <c r="Q5" s="852"/>
      <c r="R5" s="852"/>
      <c r="S5" s="872"/>
      <c r="T5" s="872"/>
      <c r="U5" s="872"/>
      <c r="V5" s="1025"/>
      <c r="W5" s="870"/>
      <c r="X5" s="969"/>
      <c r="Y5" s="1022"/>
      <c r="Z5" s="972"/>
      <c r="AA5" s="870"/>
      <c r="AB5" s="1024"/>
      <c r="AC5" s="674" t="s">
        <v>1920</v>
      </c>
      <c r="AD5" s="309" t="s">
        <v>1919</v>
      </c>
      <c r="AE5" s="28" t="s">
        <v>54</v>
      </c>
      <c r="AF5" s="37">
        <f>IF(AE5="Preventivo",25%,IF(AE5="Detectivo",15%,IF(AE5="Correctivo",10%,"")))</f>
        <v>0.25</v>
      </c>
      <c r="AG5" s="513" t="s">
        <v>199</v>
      </c>
      <c r="AH5" s="37">
        <f>IF(AG5="Manual",15%,IF(AG5="Automático",25%,""))</f>
        <v>0.15</v>
      </c>
      <c r="AI5" s="37">
        <f>+AH5+AF5</f>
        <v>0.4</v>
      </c>
      <c r="AJ5" s="513" t="s">
        <v>200</v>
      </c>
      <c r="AK5" s="473" t="s">
        <v>191</v>
      </c>
      <c r="AL5" s="28"/>
      <c r="AM5" s="473" t="s">
        <v>23</v>
      </c>
      <c r="AN5" s="513" t="s">
        <v>1595</v>
      </c>
      <c r="AO5" s="513" t="s">
        <v>24</v>
      </c>
      <c r="AP5" s="513" t="s">
        <v>92</v>
      </c>
      <c r="AQ5" s="513" t="s">
        <v>1596</v>
      </c>
      <c r="AR5" s="513" t="s">
        <v>206</v>
      </c>
      <c r="AS5" s="513" t="s">
        <v>1597</v>
      </c>
      <c r="AT5" s="513" t="s">
        <v>208</v>
      </c>
      <c r="AU5" s="513">
        <f>+AV4*AI5</f>
        <v>0.13999999999999999</v>
      </c>
      <c r="AV5" s="584">
        <f>+AV4-AU5</f>
        <v>0.21</v>
      </c>
      <c r="AW5" s="790"/>
      <c r="AX5" s="780"/>
      <c r="AY5" s="167">
        <v>2</v>
      </c>
      <c r="AZ5" s="33" t="s">
        <v>1598</v>
      </c>
      <c r="BA5" s="487" t="s">
        <v>1594</v>
      </c>
      <c r="BB5" s="486"/>
      <c r="BC5" s="486"/>
      <c r="BD5" s="487"/>
      <c r="BE5" s="86"/>
      <c r="BF5" s="87"/>
      <c r="BG5" s="34"/>
      <c r="BH5" s="87"/>
      <c r="BI5" s="87"/>
      <c r="BJ5" s="34"/>
      <c r="BK5" s="165"/>
      <c r="BL5" s="193"/>
      <c r="BM5" s="34"/>
      <c r="BN5" s="165"/>
      <c r="BO5" s="34"/>
      <c r="BP5" s="34"/>
      <c r="BQ5" s="34"/>
      <c r="BR5" s="203"/>
      <c r="BS5" s="34"/>
      <c r="BT5" s="34"/>
      <c r="BU5" s="162"/>
    </row>
    <row r="6" spans="1:73" ht="132.75" customHeight="1" x14ac:dyDescent="0.3">
      <c r="A6" s="957" t="s">
        <v>191</v>
      </c>
      <c r="B6" s="701" t="s">
        <v>101</v>
      </c>
      <c r="C6" s="701" t="s">
        <v>89</v>
      </c>
      <c r="D6" s="701" t="s">
        <v>12</v>
      </c>
      <c r="E6" s="701" t="s">
        <v>34</v>
      </c>
      <c r="F6" s="1013" t="s">
        <v>1599</v>
      </c>
      <c r="G6" s="724" t="s">
        <v>1600</v>
      </c>
      <c r="H6" s="701" t="s">
        <v>1601</v>
      </c>
      <c r="I6" s="701" t="s">
        <v>1918</v>
      </c>
      <c r="J6" s="701" t="s">
        <v>32</v>
      </c>
      <c r="K6" s="701">
        <v>72</v>
      </c>
      <c r="L6" s="725">
        <f>IF(J6="Diaria",+(K6/360),IF(J6="Mensual",+(K6/12),IF(J6="Bimestral",+(K6/6),IF(J6="Trimestral",+(K6/4),IF(J6="Semestral",+(K6/2),IF(J6="Anual",+(K6/1),""))))))</f>
        <v>0.2</v>
      </c>
      <c r="M6" s="701" t="s">
        <v>70</v>
      </c>
      <c r="N6" s="701">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701" t="s">
        <v>61</v>
      </c>
      <c r="P6" s="701">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0.6</v>
      </c>
      <c r="Q6" s="701" t="s">
        <v>70</v>
      </c>
      <c r="R6" s="701">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29" t="s">
        <v>69</v>
      </c>
      <c r="T6" s="729" t="s">
        <v>43</v>
      </c>
      <c r="U6" s="729">
        <f>+MAX(N6,P6,R6)</f>
        <v>0.6</v>
      </c>
      <c r="V6" s="730" t="str">
        <f>IF(L6&lt;=20%,"Muy baja",IF(L6&lt;=40%,"Baja",IF(L6&lt;=60%,"Media",IF(L6&lt;=80%,"Alta",IF(L6&lt;=100%,"Muy alta",IF(L6&gt;=100%,"Muy alta",""))))))</f>
        <v>Muy baja</v>
      </c>
      <c r="W6" s="726">
        <v>0.2</v>
      </c>
      <c r="X6" s="732" t="e">
        <f>IF(#REF!=20%,"Leve",IF(U6=40%,"Menor",IF(U6=60%,"Moderado",IF(U6=80%,"Mayor",IF(U6=100%,"Catastrófico","")))))</f>
        <v>#REF!</v>
      </c>
      <c r="Y6" s="738">
        <v>0.6</v>
      </c>
      <c r="Z6" s="722" t="s">
        <v>53</v>
      </c>
      <c r="AA6" s="726">
        <f>IF(Z6="Bajo",25%,IF(Z6="Moderado",50%,IF(Z6="Alto",75%,IF(Z6="Extremo",100%,""))))</f>
        <v>0.5</v>
      </c>
      <c r="AB6" s="1029" t="s">
        <v>1590</v>
      </c>
      <c r="AC6" s="1030" t="s">
        <v>1606</v>
      </c>
      <c r="AD6" s="1032" t="s">
        <v>1917</v>
      </c>
      <c r="AE6" s="739" t="s">
        <v>54</v>
      </c>
      <c r="AF6" s="1027">
        <f>IF(AE6="Preventivo",25%,IF(AE6="Detectivo",15%,IF(AE6="Correctivo",10%,"")))</f>
        <v>0.25</v>
      </c>
      <c r="AG6" s="742" t="s">
        <v>199</v>
      </c>
      <c r="AH6" s="1027">
        <f>IF(AG6="Manual",15%,IF(AG6="Automático",25%,""))</f>
        <v>0.15</v>
      </c>
      <c r="AI6" s="1027">
        <f>+AH6+AF6</f>
        <v>0.4</v>
      </c>
      <c r="AJ6" s="742" t="s">
        <v>200</v>
      </c>
      <c r="AK6" s="739" t="s">
        <v>201</v>
      </c>
      <c r="AL6" s="742" t="s">
        <v>1602</v>
      </c>
      <c r="AM6" s="739" t="s">
        <v>23</v>
      </c>
      <c r="AN6" s="742" t="s">
        <v>1603</v>
      </c>
      <c r="AO6" s="739" t="s">
        <v>24</v>
      </c>
      <c r="AP6" s="739" t="s">
        <v>92</v>
      </c>
      <c r="AQ6" s="753" t="s">
        <v>1604</v>
      </c>
      <c r="AR6" s="753" t="s">
        <v>206</v>
      </c>
      <c r="AS6" s="739" t="s">
        <v>1597</v>
      </c>
      <c r="AT6" s="739" t="s">
        <v>208</v>
      </c>
      <c r="AU6" s="495">
        <f>+AI6*AA6</f>
        <v>0.2</v>
      </c>
      <c r="AV6" s="583">
        <f>+AA6-AU6</f>
        <v>0.3</v>
      </c>
      <c r="AW6" s="789" t="str">
        <f>+IF(C6="Corrupción","Moderado",IF(AV7&lt;=25%,"Bajo",IF(AV7&lt;=50%,"Moderado",IF(AV7&lt;=75%,"Alto",IF(AV7&gt;75%,"Extremo","")))))</f>
        <v>Bajo</v>
      </c>
      <c r="AX6" s="750" t="s">
        <v>56</v>
      </c>
      <c r="AY6" s="1038">
        <v>1</v>
      </c>
      <c r="AZ6" s="1017" t="s">
        <v>1605</v>
      </c>
      <c r="BA6" s="744" t="s">
        <v>1916</v>
      </c>
      <c r="BB6" s="743"/>
      <c r="BC6" s="743"/>
      <c r="BD6" s="1017"/>
      <c r="BE6" s="1042"/>
      <c r="BF6" s="1034"/>
      <c r="BG6" s="1044"/>
      <c r="BH6" s="1034"/>
      <c r="BI6" s="1034"/>
      <c r="BJ6" s="1036"/>
      <c r="BK6" s="1053"/>
      <c r="BL6" s="1055"/>
      <c r="BM6" s="1055"/>
      <c r="BN6" s="1053"/>
      <c r="BO6" s="1057"/>
      <c r="BP6" s="1044"/>
      <c r="BQ6" s="1046"/>
      <c r="BR6" s="1048"/>
      <c r="BS6" s="1044"/>
      <c r="BT6" s="1049"/>
      <c r="BU6" s="1051"/>
    </row>
    <row r="7" spans="1:73" ht="15" thickBot="1" x14ac:dyDescent="0.35">
      <c r="A7" s="957"/>
      <c r="B7" s="701"/>
      <c r="C7" s="701"/>
      <c r="D7" s="701"/>
      <c r="E7" s="701"/>
      <c r="F7" s="1013"/>
      <c r="G7" s="724"/>
      <c r="H7" s="701"/>
      <c r="I7" s="701"/>
      <c r="J7" s="701"/>
      <c r="K7" s="701"/>
      <c r="L7" s="725"/>
      <c r="M7" s="701"/>
      <c r="N7" s="701"/>
      <c r="O7" s="701"/>
      <c r="P7" s="701"/>
      <c r="Q7" s="701"/>
      <c r="R7" s="701"/>
      <c r="S7" s="729"/>
      <c r="T7" s="729"/>
      <c r="U7" s="729"/>
      <c r="V7" s="730"/>
      <c r="W7" s="726"/>
      <c r="X7" s="732"/>
      <c r="Y7" s="738"/>
      <c r="Z7" s="722"/>
      <c r="AA7" s="726"/>
      <c r="AB7" s="1029"/>
      <c r="AC7" s="1031"/>
      <c r="AD7" s="1033"/>
      <c r="AE7" s="755"/>
      <c r="AF7" s="1028"/>
      <c r="AG7" s="782"/>
      <c r="AH7" s="1028"/>
      <c r="AI7" s="1028"/>
      <c r="AJ7" s="782"/>
      <c r="AK7" s="755"/>
      <c r="AL7" s="782"/>
      <c r="AM7" s="755"/>
      <c r="AN7" s="782"/>
      <c r="AO7" s="755"/>
      <c r="AP7" s="755"/>
      <c r="AQ7" s="754"/>
      <c r="AR7" s="754"/>
      <c r="AS7" s="755"/>
      <c r="AT7" s="755"/>
      <c r="AU7" s="513">
        <f>+AV6*AI6</f>
        <v>0.12</v>
      </c>
      <c r="AV7" s="584">
        <v>0.18</v>
      </c>
      <c r="AW7" s="790"/>
      <c r="AX7" s="780"/>
      <c r="AY7" s="1039"/>
      <c r="AZ7" s="1034"/>
      <c r="BA7" s="1040"/>
      <c r="BB7" s="1041"/>
      <c r="BC7" s="1041"/>
      <c r="BD7" s="1034"/>
      <c r="BE7" s="1043"/>
      <c r="BF7" s="1035"/>
      <c r="BG7" s="1045"/>
      <c r="BH7" s="1035"/>
      <c r="BI7" s="1035"/>
      <c r="BJ7" s="1037"/>
      <c r="BK7" s="1054"/>
      <c r="BL7" s="1056"/>
      <c r="BM7" s="1056"/>
      <c r="BN7" s="1054"/>
      <c r="BO7" s="1058"/>
      <c r="BP7" s="1045"/>
      <c r="BQ7" s="1047"/>
      <c r="BR7" s="1045"/>
      <c r="BS7" s="1045"/>
      <c r="BT7" s="1050"/>
      <c r="BU7" s="1052"/>
    </row>
    <row r="8" spans="1:73" ht="161.25" customHeight="1" thickBot="1" x14ac:dyDescent="0.35">
      <c r="A8" s="957"/>
      <c r="B8" s="701"/>
      <c r="C8" s="701"/>
      <c r="D8" s="701"/>
      <c r="E8" s="701"/>
      <c r="F8" s="1013"/>
      <c r="G8" s="724"/>
      <c r="H8" s="701"/>
      <c r="I8" s="701"/>
      <c r="J8" s="701"/>
      <c r="K8" s="701"/>
      <c r="L8" s="725"/>
      <c r="M8" s="701"/>
      <c r="N8" s="90"/>
      <c r="O8" s="701"/>
      <c r="P8" s="90"/>
      <c r="Q8" s="701"/>
      <c r="R8" s="90"/>
      <c r="S8" s="729"/>
      <c r="T8" s="729"/>
      <c r="U8" s="90"/>
      <c r="V8" s="730"/>
      <c r="W8" s="188"/>
      <c r="X8" s="732"/>
      <c r="Y8" s="188"/>
      <c r="Z8" s="722"/>
      <c r="AA8" s="90"/>
      <c r="AB8" s="1029"/>
      <c r="AC8" s="293" t="s">
        <v>1915</v>
      </c>
      <c r="AD8" s="684" t="s">
        <v>1914</v>
      </c>
      <c r="AE8" s="50" t="s">
        <v>54</v>
      </c>
      <c r="AF8" s="22">
        <f>IF(AE8="Preventivo",25%,IF(AE8="Detectivo",15%,IF(AE8="Correctivo",10%,"")))</f>
        <v>0.25</v>
      </c>
      <c r="AG8" s="50" t="s">
        <v>199</v>
      </c>
      <c r="AH8" s="22">
        <f>IF(AG8="Manual",15%,IF(AG8="Automático",25%,""))</f>
        <v>0.15</v>
      </c>
      <c r="AI8" s="22">
        <f>+AH8+AF8</f>
        <v>0.4</v>
      </c>
      <c r="AJ8" s="50" t="s">
        <v>200</v>
      </c>
      <c r="AK8" s="50" t="s">
        <v>191</v>
      </c>
      <c r="AL8" s="50"/>
      <c r="AM8" s="50" t="s">
        <v>39</v>
      </c>
      <c r="AN8" s="50"/>
      <c r="AO8" s="50" t="s">
        <v>40</v>
      </c>
      <c r="AP8" s="50" t="s">
        <v>1607</v>
      </c>
      <c r="AQ8" s="183" t="s">
        <v>1608</v>
      </c>
      <c r="AR8" s="183" t="s">
        <v>206</v>
      </c>
      <c r="AS8" s="50" t="s">
        <v>1597</v>
      </c>
      <c r="AT8" s="50" t="s">
        <v>208</v>
      </c>
      <c r="AU8" s="495">
        <f>+AI8*AA8</f>
        <v>0</v>
      </c>
      <c r="AV8" s="583">
        <f>+AA8-AU8</f>
        <v>0</v>
      </c>
      <c r="AW8" s="184" t="e">
        <f>+IF(C8="Corrupción","Moderado",IF(#REF!&lt;=25%,"Bajo",IF(#REF!&lt;=50%,"Moderado",IF(#REF!&lt;=75%,"Alto",IF(#REF!&gt;75%,"Extremo","")))))</f>
        <v>#REF!</v>
      </c>
      <c r="AX8" s="185" t="s">
        <v>56</v>
      </c>
      <c r="AY8" s="195"/>
      <c r="AZ8" s="195" t="s">
        <v>1609</v>
      </c>
      <c r="BA8" s="196" t="s">
        <v>458</v>
      </c>
      <c r="BB8" s="197"/>
      <c r="BC8" s="197"/>
      <c r="BD8" s="198"/>
      <c r="BE8" s="194"/>
      <c r="BF8" s="194"/>
      <c r="BG8" s="194"/>
      <c r="BH8" s="201"/>
      <c r="BI8" s="194"/>
      <c r="BJ8" s="194"/>
      <c r="BK8" s="194"/>
      <c r="BL8" s="194"/>
      <c r="BM8" s="202"/>
      <c r="BN8" s="292"/>
      <c r="BO8" s="203"/>
      <c r="BP8" s="200"/>
      <c r="BQ8" s="292"/>
      <c r="BR8" s="203"/>
      <c r="BS8" s="200"/>
      <c r="BT8" s="292"/>
      <c r="BU8" s="194"/>
    </row>
    <row r="9" spans="1:73" ht="179.4" x14ac:dyDescent="0.3">
      <c r="A9" s="741" t="s">
        <v>191</v>
      </c>
      <c r="B9" s="739" t="s">
        <v>101</v>
      </c>
      <c r="C9" s="739" t="s">
        <v>55</v>
      </c>
      <c r="D9" s="739" t="s">
        <v>76</v>
      </c>
      <c r="E9" s="739" t="s">
        <v>77</v>
      </c>
      <c r="F9" s="742" t="s">
        <v>446</v>
      </c>
      <c r="G9" s="761" t="s">
        <v>447</v>
      </c>
      <c r="H9" s="739" t="s">
        <v>448</v>
      </c>
      <c r="I9" s="739" t="s">
        <v>449</v>
      </c>
      <c r="J9" s="739" t="s">
        <v>32</v>
      </c>
      <c r="K9" s="739">
        <v>72</v>
      </c>
      <c r="L9" s="740">
        <f>IF(J9="Diaria",+(K9/360),IF(J9="Mensual",+(K9/12),IF(J9="Bimestral",+(K9/6),IF(J9="Trimestral",+(K9/4),IF(J9="Semestral",+(K9/2),IF(J9="Anual",+(K9/1),""))))))</f>
        <v>0.2</v>
      </c>
      <c r="M9" s="739" t="s">
        <v>70</v>
      </c>
      <c r="N9" s="739">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739" t="s">
        <v>61</v>
      </c>
      <c r="P9" s="739">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739" t="s">
        <v>70</v>
      </c>
      <c r="R9" s="73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58" t="s">
        <v>69</v>
      </c>
      <c r="T9" s="758" t="s">
        <v>81</v>
      </c>
      <c r="U9" s="758">
        <f>+MAX(N9,P9,R9)</f>
        <v>0.6</v>
      </c>
      <c r="V9" s="759" t="str">
        <f>IF(L9&lt;=20%,"Muy baja",IF(L9&lt;=40%,"Baja",IF(L9&lt;=60%,"Media",IF(L9&lt;=80%,"Alta",IF(L9&lt;=100%,"Muy alta",IF(L9&gt;=100%,"Muy alta",""))))))</f>
        <v>Muy baja</v>
      </c>
      <c r="W9" s="747">
        <v>0.2</v>
      </c>
      <c r="X9" s="760" t="str">
        <f>IF(U9=20%,"Leve",IF(U9=40%,"Menor",IF(U9=60%,"Moderado",IF(U9=80%,"Mayor",IF(U9=100%,"Catastrófico","")))))</f>
        <v>Moderado</v>
      </c>
      <c r="Y9" s="745">
        <v>0.6</v>
      </c>
      <c r="Z9" s="746" t="s">
        <v>53</v>
      </c>
      <c r="AA9" s="747">
        <f>IF(Z9="Bajo",25%,IF(Z9="Moderado",50%,IF(Z9="Alto",75%,IF(Z9="Extremo",100%,""))))</f>
        <v>0.5</v>
      </c>
      <c r="AB9" s="748" t="s">
        <v>450</v>
      </c>
      <c r="AC9" s="49" t="s">
        <v>451</v>
      </c>
      <c r="AD9" s="49" t="s">
        <v>452</v>
      </c>
      <c r="AE9" s="49" t="s">
        <v>37</v>
      </c>
      <c r="AF9" s="31">
        <f t="shared" ref="AF9:AF11" si="0">IF(AE9="Preventivo",25%,IF(AE9="Detectivo",15%,IF(AE9="Correctivo",10%,"")))</f>
        <v>0.15</v>
      </c>
      <c r="AG9" s="496" t="s">
        <v>199</v>
      </c>
      <c r="AH9" s="31">
        <f t="shared" ref="AH9:AH11" si="1">IF(AG9="Manual",15%,IF(AG9="Automático",25%,""))</f>
        <v>0.15</v>
      </c>
      <c r="AI9" s="31">
        <f t="shared" ref="AI9:AI11" si="2">+AH9+AF9</f>
        <v>0.3</v>
      </c>
      <c r="AJ9" s="496" t="s">
        <v>200</v>
      </c>
      <c r="AK9" s="483" t="s">
        <v>191</v>
      </c>
      <c r="AL9" s="49"/>
      <c r="AM9" s="483" t="s">
        <v>23</v>
      </c>
      <c r="AN9" s="496" t="s">
        <v>453</v>
      </c>
      <c r="AO9" s="496" t="s">
        <v>40</v>
      </c>
      <c r="AP9" s="496" t="s">
        <v>454</v>
      </c>
      <c r="AQ9" s="496" t="s">
        <v>455</v>
      </c>
      <c r="AR9" s="496" t="s">
        <v>206</v>
      </c>
      <c r="AS9" s="496" t="s">
        <v>456</v>
      </c>
      <c r="AT9" s="496" t="s">
        <v>208</v>
      </c>
      <c r="AU9" s="495">
        <f>+AI9*AA9</f>
        <v>0.15</v>
      </c>
      <c r="AV9" s="583">
        <f>+AA9-AU9</f>
        <v>0.35</v>
      </c>
      <c r="AW9" s="746" t="str">
        <f>+IF(C9="Corrupción","Moderado",IF(#REF!&lt;=25%,"Bajo",IF(#REF!&lt;=50%,"Moderado",IF(#REF!&lt;=75%,"Alto",IF(#REF!&gt;75%,"Extremo","")))))</f>
        <v>Moderado</v>
      </c>
      <c r="AX9" s="750" t="s">
        <v>56</v>
      </c>
      <c r="AY9" s="161">
        <v>1</v>
      </c>
      <c r="AZ9" s="33" t="s">
        <v>457</v>
      </c>
      <c r="BA9" s="487" t="s">
        <v>458</v>
      </c>
      <c r="BB9" s="486">
        <v>44562</v>
      </c>
      <c r="BC9" s="486">
        <v>44925</v>
      </c>
      <c r="BD9" s="487" t="s">
        <v>459</v>
      </c>
      <c r="BE9" s="86">
        <v>44620</v>
      </c>
      <c r="BF9" s="87"/>
      <c r="BG9" s="34">
        <v>44681</v>
      </c>
      <c r="BH9" s="87"/>
      <c r="BI9" s="87"/>
      <c r="BJ9" s="34">
        <v>44742</v>
      </c>
      <c r="BK9" s="102"/>
      <c r="BL9" s="191"/>
      <c r="BM9" s="34">
        <v>44804</v>
      </c>
      <c r="BN9" s="102"/>
      <c r="BO9" s="193"/>
      <c r="BP9" s="34">
        <v>44865</v>
      </c>
      <c r="BQ9" s="102"/>
      <c r="BR9" s="193"/>
      <c r="BS9" s="34">
        <v>44926</v>
      </c>
      <c r="BT9" s="102"/>
      <c r="BU9" s="162"/>
    </row>
    <row r="10" spans="1:73" ht="317.39999999999998" x14ac:dyDescent="0.3">
      <c r="A10" s="702"/>
      <c r="B10" s="701"/>
      <c r="C10" s="701"/>
      <c r="D10" s="701"/>
      <c r="E10" s="701"/>
      <c r="F10" s="733"/>
      <c r="G10" s="724"/>
      <c r="H10" s="701"/>
      <c r="I10" s="701"/>
      <c r="J10" s="701"/>
      <c r="K10" s="701"/>
      <c r="L10" s="725"/>
      <c r="M10" s="701"/>
      <c r="N10" s="701"/>
      <c r="O10" s="701"/>
      <c r="P10" s="701"/>
      <c r="Q10" s="701"/>
      <c r="R10" s="701"/>
      <c r="S10" s="729"/>
      <c r="T10" s="729"/>
      <c r="U10" s="729"/>
      <c r="V10" s="730"/>
      <c r="W10" s="726"/>
      <c r="X10" s="732"/>
      <c r="Y10" s="738"/>
      <c r="Z10" s="722"/>
      <c r="AA10" s="726"/>
      <c r="AB10" s="749"/>
      <c r="AC10" s="49" t="s">
        <v>465</v>
      </c>
      <c r="AD10" s="49" t="s">
        <v>466</v>
      </c>
      <c r="AE10" s="49" t="s">
        <v>37</v>
      </c>
      <c r="AF10" s="31">
        <f t="shared" si="0"/>
        <v>0.15</v>
      </c>
      <c r="AG10" s="496" t="s">
        <v>199</v>
      </c>
      <c r="AH10" s="31">
        <f t="shared" si="1"/>
        <v>0.15</v>
      </c>
      <c r="AI10" s="31">
        <f t="shared" si="2"/>
        <v>0.3</v>
      </c>
      <c r="AJ10" s="496" t="s">
        <v>200</v>
      </c>
      <c r="AK10" s="483" t="s">
        <v>201</v>
      </c>
      <c r="AL10" s="49" t="s">
        <v>467</v>
      </c>
      <c r="AM10" s="483" t="s">
        <v>39</v>
      </c>
      <c r="AN10" s="496" t="s">
        <v>468</v>
      </c>
      <c r="AO10" s="496" t="s">
        <v>40</v>
      </c>
      <c r="AP10" s="496" t="s">
        <v>469</v>
      </c>
      <c r="AQ10" s="496" t="s">
        <v>455</v>
      </c>
      <c r="AR10" s="496" t="s">
        <v>206</v>
      </c>
      <c r="AS10" s="496" t="s">
        <v>456</v>
      </c>
      <c r="AT10" s="496" t="s">
        <v>208</v>
      </c>
      <c r="AU10" s="496">
        <f>+AV9*AI10</f>
        <v>0.105</v>
      </c>
      <c r="AV10" s="32">
        <f>+AV9-AU10</f>
        <v>0.245</v>
      </c>
      <c r="AW10" s="722"/>
      <c r="AX10" s="723"/>
      <c r="AY10" s="756">
        <v>2</v>
      </c>
      <c r="AZ10" s="749" t="s">
        <v>470</v>
      </c>
      <c r="BA10" s="757" t="s">
        <v>147</v>
      </c>
      <c r="BB10" s="743">
        <v>44562</v>
      </c>
      <c r="BC10" s="743">
        <v>44925</v>
      </c>
      <c r="BD10" s="744" t="s">
        <v>471</v>
      </c>
      <c r="BE10" s="86">
        <v>44620</v>
      </c>
      <c r="BF10" s="87"/>
      <c r="BG10" s="34">
        <v>44681</v>
      </c>
      <c r="BH10" s="87"/>
      <c r="BI10" s="87"/>
      <c r="BJ10" s="34">
        <v>44742</v>
      </c>
      <c r="BK10" s="165"/>
      <c r="BL10" s="102"/>
      <c r="BM10" s="34">
        <v>44804</v>
      </c>
      <c r="BN10" s="165"/>
      <c r="BO10" s="102"/>
      <c r="BP10" s="34">
        <v>44865</v>
      </c>
      <c r="BQ10" s="165"/>
      <c r="BR10" s="102"/>
      <c r="BS10" s="34">
        <v>44926</v>
      </c>
      <c r="BT10" s="102"/>
      <c r="BU10" s="162"/>
    </row>
    <row r="11" spans="1:73" ht="386.4" x14ac:dyDescent="0.3">
      <c r="A11" s="702"/>
      <c r="B11" s="701"/>
      <c r="C11" s="701"/>
      <c r="D11" s="701"/>
      <c r="E11" s="701"/>
      <c r="F11" s="733"/>
      <c r="G11" s="724"/>
      <c r="H11" s="701"/>
      <c r="I11" s="701"/>
      <c r="J11" s="701"/>
      <c r="K11" s="701"/>
      <c r="L11" s="725"/>
      <c r="M11" s="701"/>
      <c r="N11" s="701"/>
      <c r="O11" s="701"/>
      <c r="P11" s="701"/>
      <c r="Q11" s="701"/>
      <c r="R11" s="701"/>
      <c r="S11" s="729"/>
      <c r="T11" s="729"/>
      <c r="U11" s="729"/>
      <c r="V11" s="730"/>
      <c r="W11" s="726"/>
      <c r="X11" s="732"/>
      <c r="Y11" s="738"/>
      <c r="Z11" s="722"/>
      <c r="AA11" s="726"/>
      <c r="AB11" s="749"/>
      <c r="AC11" s="49" t="s">
        <v>474</v>
      </c>
      <c r="AD11" s="49" t="s">
        <v>475</v>
      </c>
      <c r="AE11" s="49" t="s">
        <v>54</v>
      </c>
      <c r="AF11" s="31">
        <f t="shared" si="0"/>
        <v>0.25</v>
      </c>
      <c r="AG11" s="496" t="s">
        <v>199</v>
      </c>
      <c r="AH11" s="31">
        <f t="shared" si="1"/>
        <v>0.15</v>
      </c>
      <c r="AI11" s="31">
        <f t="shared" si="2"/>
        <v>0.4</v>
      </c>
      <c r="AJ11" s="496" t="s">
        <v>200</v>
      </c>
      <c r="AK11" s="483" t="s">
        <v>201</v>
      </c>
      <c r="AL11" s="49" t="s">
        <v>476</v>
      </c>
      <c r="AM11" s="483" t="s">
        <v>39</v>
      </c>
      <c r="AN11" s="496" t="s">
        <v>477</v>
      </c>
      <c r="AO11" s="496" t="s">
        <v>24</v>
      </c>
      <c r="AP11" s="496" t="s">
        <v>478</v>
      </c>
      <c r="AQ11" s="496" t="s">
        <v>479</v>
      </c>
      <c r="AR11" s="496" t="s">
        <v>206</v>
      </c>
      <c r="AS11" s="496" t="s">
        <v>480</v>
      </c>
      <c r="AT11" s="496" t="s">
        <v>208</v>
      </c>
      <c r="AU11" s="496">
        <f>+AV10*AI11</f>
        <v>9.8000000000000004E-2</v>
      </c>
      <c r="AV11" s="32">
        <f>+AV10-AU11</f>
        <v>0.14699999999999999</v>
      </c>
      <c r="AW11" s="722"/>
      <c r="AX11" s="723"/>
      <c r="AY11" s="756"/>
      <c r="AZ11" s="749"/>
      <c r="BA11" s="757"/>
      <c r="BB11" s="743"/>
      <c r="BC11" s="743"/>
      <c r="BD11" s="744"/>
      <c r="BE11" s="86">
        <v>44620</v>
      </c>
      <c r="BF11" s="87"/>
      <c r="BG11" s="34">
        <v>44681</v>
      </c>
      <c r="BH11" s="88"/>
      <c r="BI11" s="88"/>
      <c r="BJ11" s="34">
        <v>44742</v>
      </c>
      <c r="BK11" s="165"/>
      <c r="BL11" s="102"/>
      <c r="BM11" s="34">
        <v>44804</v>
      </c>
      <c r="BN11" s="165"/>
      <c r="BO11" s="88"/>
      <c r="BP11" s="34">
        <v>44865</v>
      </c>
      <c r="BQ11" s="165"/>
      <c r="BR11" s="88"/>
      <c r="BS11" s="34">
        <v>44926</v>
      </c>
      <c r="BT11" s="88"/>
      <c r="BU11" s="162"/>
    </row>
    <row r="12" spans="1:73" x14ac:dyDescent="0.3">
      <c r="W12" s="20"/>
      <c r="Y12" s="20"/>
      <c r="AF12" s="20"/>
      <c r="AG12" s="20"/>
      <c r="AH12" s="20"/>
      <c r="AI12" s="20"/>
      <c r="AV12" s="23"/>
    </row>
    <row r="13" spans="1:73" x14ac:dyDescent="0.3">
      <c r="W13" s="20"/>
      <c r="Y13" s="20"/>
      <c r="AF13" s="20"/>
      <c r="AG13" s="20"/>
      <c r="AH13" s="20"/>
      <c r="AI13" s="20"/>
      <c r="AV13" s="23"/>
    </row>
    <row r="14" spans="1:73" x14ac:dyDescent="0.3">
      <c r="W14" s="20"/>
      <c r="Y14" s="20"/>
      <c r="AF14" s="20"/>
      <c r="AG14" s="20"/>
      <c r="AH14" s="20"/>
      <c r="AI14" s="20"/>
      <c r="AV14" s="23"/>
    </row>
    <row r="15" spans="1:73" x14ac:dyDescent="0.3">
      <c r="W15" s="20"/>
      <c r="Y15" s="20"/>
      <c r="AF15" s="20"/>
      <c r="AG15" s="20"/>
      <c r="AH15" s="20"/>
      <c r="AI15" s="20"/>
      <c r="AV15" s="23"/>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sheetData>
  <sheetProtection formatCells="0" formatColumns="0" formatRows="0"/>
  <mergeCells count="160">
    <mergeCell ref="AB9:AB11"/>
    <mergeCell ref="AW9:AW11"/>
    <mergeCell ref="AX9:AX11"/>
    <mergeCell ref="AY10:AY11"/>
    <mergeCell ref="AZ10:AZ11"/>
    <mergeCell ref="BA10:BA11"/>
    <mergeCell ref="BB10:BB11"/>
    <mergeCell ref="BC10:BC11"/>
    <mergeCell ref="BD10:BD11"/>
    <mergeCell ref="S9:S11"/>
    <mergeCell ref="T9:T11"/>
    <mergeCell ref="U9:U11"/>
    <mergeCell ref="V9:V11"/>
    <mergeCell ref="W9:W11"/>
    <mergeCell ref="X9:X11"/>
    <mergeCell ref="Y9:Y11"/>
    <mergeCell ref="Z9:Z11"/>
    <mergeCell ref="AA9:AA11"/>
    <mergeCell ref="J9:J11"/>
    <mergeCell ref="K9:K11"/>
    <mergeCell ref="L9:L11"/>
    <mergeCell ref="M9:M11"/>
    <mergeCell ref="N9:N11"/>
    <mergeCell ref="O9:O11"/>
    <mergeCell ref="P9:P11"/>
    <mergeCell ref="Q9:Q11"/>
    <mergeCell ref="R9:R11"/>
    <mergeCell ref="A9:A11"/>
    <mergeCell ref="B9:B11"/>
    <mergeCell ref="C9:C11"/>
    <mergeCell ref="D9:D11"/>
    <mergeCell ref="E9:E11"/>
    <mergeCell ref="F9:F11"/>
    <mergeCell ref="G9:G11"/>
    <mergeCell ref="H9:H11"/>
    <mergeCell ref="I9:I11"/>
    <mergeCell ref="BP6:BP7"/>
    <mergeCell ref="BQ6:BQ7"/>
    <mergeCell ref="BR6:BR7"/>
    <mergeCell ref="BS6:BS7"/>
    <mergeCell ref="BT6:BT7"/>
    <mergeCell ref="BU6:BU7"/>
    <mergeCell ref="BK6:BK7"/>
    <mergeCell ref="BL6:BL7"/>
    <mergeCell ref="BM6:BM7"/>
    <mergeCell ref="BN6:BN7"/>
    <mergeCell ref="BO6:BO7"/>
    <mergeCell ref="BH6:BH7"/>
    <mergeCell ref="BI6:BI7"/>
    <mergeCell ref="BJ6:BJ7"/>
    <mergeCell ref="AK6:AK7"/>
    <mergeCell ref="AL6:AL7"/>
    <mergeCell ref="AM6:AM7"/>
    <mergeCell ref="AN6:AN7"/>
    <mergeCell ref="AO6:AO7"/>
    <mergeCell ref="AP6:AP7"/>
    <mergeCell ref="AQ6:AQ7"/>
    <mergeCell ref="AR6:AR7"/>
    <mergeCell ref="AS6:AS7"/>
    <mergeCell ref="AT6:AT7"/>
    <mergeCell ref="AW6:AW7"/>
    <mergeCell ref="AX6:AX7"/>
    <mergeCell ref="AY6:AY7"/>
    <mergeCell ref="AZ6:AZ7"/>
    <mergeCell ref="BA6:BA7"/>
    <mergeCell ref="BB6:BB7"/>
    <mergeCell ref="BC6:BC7"/>
    <mergeCell ref="BD6:BD7"/>
    <mergeCell ref="BE6:BE7"/>
    <mergeCell ref="BF6:BF7"/>
    <mergeCell ref="BG6:BG7"/>
    <mergeCell ref="AH6:AH7"/>
    <mergeCell ref="AI6:AI7"/>
    <mergeCell ref="AJ6:AJ7"/>
    <mergeCell ref="M6:M8"/>
    <mergeCell ref="N6:N7"/>
    <mergeCell ref="O6:O8"/>
    <mergeCell ref="P6:P7"/>
    <mergeCell ref="Q6:Q8"/>
    <mergeCell ref="R6:R7"/>
    <mergeCell ref="S6:S8"/>
    <mergeCell ref="T6:T8"/>
    <mergeCell ref="U6:U7"/>
    <mergeCell ref="V6:V8"/>
    <mergeCell ref="W6:W7"/>
    <mergeCell ref="X6:X8"/>
    <mergeCell ref="Y6:Y7"/>
    <mergeCell ref="Z6:Z8"/>
    <mergeCell ref="AA6:AA7"/>
    <mergeCell ref="AB6:AB8"/>
    <mergeCell ref="AC6:AC7"/>
    <mergeCell ref="AD6:AD7"/>
    <mergeCell ref="AE6:AE7"/>
    <mergeCell ref="AF6:AF7"/>
    <mergeCell ref="AG6:AG7"/>
    <mergeCell ref="A4:A5"/>
    <mergeCell ref="J6:J8"/>
    <mergeCell ref="K6:K8"/>
    <mergeCell ref="L6:L8"/>
    <mergeCell ref="S4:S5"/>
    <mergeCell ref="T4:T5"/>
    <mergeCell ref="A6:A8"/>
    <mergeCell ref="B6:B8"/>
    <mergeCell ref="C6:C8"/>
    <mergeCell ref="D6:D8"/>
    <mergeCell ref="E6:E8"/>
    <mergeCell ref="F6:F8"/>
    <mergeCell ref="G6:G8"/>
    <mergeCell ref="H6:H8"/>
    <mergeCell ref="I6:I8"/>
    <mergeCell ref="G4:G5"/>
    <mergeCell ref="H4:H5"/>
    <mergeCell ref="I4:I5"/>
    <mergeCell ref="J4:J5"/>
    <mergeCell ref="K4:K5"/>
    <mergeCell ref="L4:L5"/>
    <mergeCell ref="M4:M5"/>
    <mergeCell ref="N4:N5"/>
    <mergeCell ref="O4:O5"/>
    <mergeCell ref="U1:AB2"/>
    <mergeCell ref="AC1:AT1"/>
    <mergeCell ref="AV1:AX1"/>
    <mergeCell ref="AY1:BU1"/>
    <mergeCell ref="Y4:Y5"/>
    <mergeCell ref="Z4:Z5"/>
    <mergeCell ref="AA4:AA5"/>
    <mergeCell ref="AB4:AB5"/>
    <mergeCell ref="AW4:AW5"/>
    <mergeCell ref="AX4:AX5"/>
    <mergeCell ref="U4:U5"/>
    <mergeCell ref="V4:V5"/>
    <mergeCell ref="W4:W5"/>
    <mergeCell ref="X4:X5"/>
    <mergeCell ref="P4:P5"/>
    <mergeCell ref="Q4:Q5"/>
    <mergeCell ref="R4:R5"/>
    <mergeCell ref="B4:B5"/>
    <mergeCell ref="C4:C5"/>
    <mergeCell ref="D4:D5"/>
    <mergeCell ref="E4:E5"/>
    <mergeCell ref="F4:F5"/>
    <mergeCell ref="BD2:BD3"/>
    <mergeCell ref="BE2:BU2"/>
    <mergeCell ref="G3:H3"/>
    <mergeCell ref="AK3:AL3"/>
    <mergeCell ref="AM3:AN3"/>
    <mergeCell ref="AO3:AP3"/>
    <mergeCell ref="AR3:AS3"/>
    <mergeCell ref="AU2:AW3"/>
    <mergeCell ref="AX2:AX3"/>
    <mergeCell ref="AC2:AC3"/>
    <mergeCell ref="AD2:AD3"/>
    <mergeCell ref="AE2:AH2"/>
    <mergeCell ref="AI2:AI3"/>
    <mergeCell ref="AJ2:AT2"/>
    <mergeCell ref="AY2:AZ3"/>
    <mergeCell ref="BA2:BA3"/>
    <mergeCell ref="BB2:BB3"/>
    <mergeCell ref="BC2:BC3"/>
    <mergeCell ref="A1:T2"/>
  </mergeCells>
  <conditionalFormatting sqref="AC9">
    <cfRule type="containsText" dxfId="447" priority="17" operator="containsText" text="ALTA">
      <formula>NOT(ISERROR(SEARCH("ALTA",AC9)))</formula>
    </cfRule>
    <cfRule type="containsText" dxfId="446" priority="15" operator="containsText" text="BAJA">
      <formula>NOT(ISERROR(SEARCH("BAJA",AC9)))</formula>
    </cfRule>
    <cfRule type="containsText" dxfId="445" priority="16" operator="containsText" text="MEDIA">
      <formula>NOT(ISERROR(SEARCH("MEDIA",AC9)))</formula>
    </cfRule>
  </conditionalFormatting>
  <conditionalFormatting sqref="AJ4:AK6">
    <cfRule type="containsText" dxfId="444" priority="93" operator="containsText" text="ALTA">
      <formula>NOT(ISERROR(SEARCH("ALTA",AJ4)))</formula>
    </cfRule>
    <cfRule type="containsText" dxfId="443" priority="92" operator="containsText" text="MEDIA">
      <formula>NOT(ISERROR(SEARCH("MEDIA",AJ4)))</formula>
    </cfRule>
    <cfRule type="containsText" dxfId="442" priority="91" operator="containsText" text="BAJA">
      <formula>NOT(ISERROR(SEARCH("BAJA",AJ4)))</formula>
    </cfRule>
  </conditionalFormatting>
  <conditionalFormatting sqref="AJ8:AK11">
    <cfRule type="containsText" dxfId="441" priority="12" operator="containsText" text="BAJA">
      <formula>NOT(ISERROR(SEARCH("BAJA",AJ8)))</formula>
    </cfRule>
    <cfRule type="containsText" dxfId="440" priority="13" operator="containsText" text="MEDIA">
      <formula>NOT(ISERROR(SEARCH("MEDIA",AJ8)))</formula>
    </cfRule>
    <cfRule type="containsText" dxfId="439" priority="14" operator="containsText" text="ALTA">
      <formula>NOT(ISERROR(SEARCH("ALTA",AJ8)))</formula>
    </cfRule>
  </conditionalFormatting>
  <conditionalFormatting sqref="AN4:AN6">
    <cfRule type="containsText" dxfId="438" priority="89" operator="containsText" text="MEDIA">
      <formula>NOT(ISERROR(SEARCH("MEDIA",AN4)))</formula>
    </cfRule>
    <cfRule type="containsText" dxfId="437" priority="88" operator="containsText" text="BAJA">
      <formula>NOT(ISERROR(SEARCH("BAJA",AN4)))</formula>
    </cfRule>
    <cfRule type="containsText" dxfId="436" priority="90" operator="containsText" text="ALTA">
      <formula>NOT(ISERROR(SEARCH("ALTA",AN4)))</formula>
    </cfRule>
  </conditionalFormatting>
  <conditionalFormatting sqref="AN8">
    <cfRule type="containsText" dxfId="435" priority="46" operator="containsText" text="ALTA">
      <formula>NOT(ISERROR(SEARCH("ALTA",AN8)))</formula>
    </cfRule>
    <cfRule type="containsText" dxfId="434" priority="44" operator="containsText" text="BAJA">
      <formula>NOT(ISERROR(SEARCH("BAJA",AN8)))</formula>
    </cfRule>
    <cfRule type="containsText" dxfId="433" priority="45" operator="containsText" text="MEDIA">
      <formula>NOT(ISERROR(SEARCH("MEDIA",AN8)))</formula>
    </cfRule>
  </conditionalFormatting>
  <conditionalFormatting sqref="AP4:AP6">
    <cfRule type="containsText" dxfId="432" priority="87" operator="containsText" text="ALTA">
      <formula>NOT(ISERROR(SEARCH("ALTA",AP4)))</formula>
    </cfRule>
    <cfRule type="containsText" dxfId="431" priority="86" operator="containsText" text="MEDIA">
      <formula>NOT(ISERROR(SEARCH("MEDIA",AP4)))</formula>
    </cfRule>
    <cfRule type="containsText" dxfId="430" priority="85" operator="containsText" text="BAJA">
      <formula>NOT(ISERROR(SEARCH("BAJA",AP4)))</formula>
    </cfRule>
  </conditionalFormatting>
  <conditionalFormatting sqref="AP8">
    <cfRule type="containsText" dxfId="429" priority="41" operator="containsText" text="BAJA">
      <formula>NOT(ISERROR(SEARCH("BAJA",AP8)))</formula>
    </cfRule>
    <cfRule type="containsText" dxfId="428" priority="42" operator="containsText" text="MEDIA">
      <formula>NOT(ISERROR(SEARCH("MEDIA",AP8)))</formula>
    </cfRule>
    <cfRule type="containsText" dxfId="427" priority="43" operator="containsText" text="ALTA">
      <formula>NOT(ISERROR(SEARCH("ALTA",AP8)))</formula>
    </cfRule>
  </conditionalFormatting>
  <conditionalFormatting sqref="AQ4:AR4">
    <cfRule type="containsText" dxfId="426" priority="99" operator="containsText" text="ALTA">
      <formula>NOT(ISERROR(SEARCH("ALTA",AQ4)))</formula>
    </cfRule>
    <cfRule type="containsText" dxfId="425" priority="98" operator="containsText" text="MEDIA">
      <formula>NOT(ISERROR(SEARCH("MEDIA",AQ4)))</formula>
    </cfRule>
    <cfRule type="containsText" dxfId="424" priority="97" operator="containsText" text="BAJA">
      <formula>NOT(ISERROR(SEARCH("BAJA",AQ4)))</formula>
    </cfRule>
  </conditionalFormatting>
  <conditionalFormatting sqref="AS4:AS5">
    <cfRule type="containsText" dxfId="423" priority="113" operator="containsText" text="MEDIA">
      <formula>NOT(ISERROR(SEARCH("MEDIA",AS4)))</formula>
    </cfRule>
    <cfRule type="containsText" dxfId="422" priority="112" operator="containsText" text="BAJA">
      <formula>NOT(ISERROR(SEARCH("BAJA",AS4)))</formula>
    </cfRule>
    <cfRule type="containsText" dxfId="421" priority="120" operator="containsText" text="ALTA">
      <formula>NOT(ISERROR(SEARCH("ALTA",AS4)))</formula>
    </cfRule>
    <cfRule type="containsText" dxfId="420" priority="114" operator="containsText" text="ALTA">
      <formula>NOT(ISERROR(SEARCH("ALTA",AS4)))</formula>
    </cfRule>
    <cfRule type="containsText" dxfId="419" priority="118" operator="containsText" text="BAJA">
      <formula>NOT(ISERROR(SEARCH("BAJA",AS4)))</formula>
    </cfRule>
    <cfRule type="containsText" dxfId="418" priority="119" operator="containsText" text="MEDIA">
      <formula>NOT(ISERROR(SEARCH("MEDIA",AS4)))</formula>
    </cfRule>
  </conditionalFormatting>
  <conditionalFormatting sqref="AS5">
    <cfRule type="containsText" dxfId="417" priority="111" operator="containsText" text="ALTA">
      <formula>NOT(ISERROR(SEARCH("ALTA",AS5)))</formula>
    </cfRule>
    <cfRule type="containsText" dxfId="416" priority="110" operator="containsText" text="MEDIA">
      <formula>NOT(ISERROR(SEARCH("MEDIA",AS5)))</formula>
    </cfRule>
    <cfRule type="containsText" dxfId="415" priority="109" operator="containsText" text="BAJA">
      <formula>NOT(ISERROR(SEARCH("BAJA",AS5)))</formula>
    </cfRule>
  </conditionalFormatting>
  <conditionalFormatting sqref="AS5:AS6">
    <cfRule type="containsText" dxfId="414" priority="84" operator="containsText" text="ALTA">
      <formula>NOT(ISERROR(SEARCH("ALTA",AS5)))</formula>
    </cfRule>
    <cfRule type="containsText" dxfId="413" priority="83" operator="containsText" text="MEDIA">
      <formula>NOT(ISERROR(SEARCH("MEDIA",AS5)))</formula>
    </cfRule>
    <cfRule type="containsText" dxfId="412" priority="82" operator="containsText" text="BAJA">
      <formula>NOT(ISERROR(SEARCH("BAJA",AS5)))</formula>
    </cfRule>
  </conditionalFormatting>
  <conditionalFormatting sqref="AS6">
    <cfRule type="containsText" dxfId="411" priority="76" operator="containsText" text="BAJA">
      <formula>NOT(ISERROR(SEARCH("BAJA",AS6)))</formula>
    </cfRule>
    <cfRule type="containsText" dxfId="410" priority="77" operator="containsText" text="MEDIA">
      <formula>NOT(ISERROR(SEARCH("MEDIA",AS6)))</formula>
    </cfRule>
    <cfRule type="containsText" dxfId="409" priority="78" operator="containsText" text="ALTA">
      <formula>NOT(ISERROR(SEARCH("ALTA",AS6)))</formula>
    </cfRule>
    <cfRule type="containsText" dxfId="408" priority="79" operator="containsText" text="BAJA">
      <formula>NOT(ISERROR(SEARCH("BAJA",AS6)))</formula>
    </cfRule>
    <cfRule type="containsText" dxfId="407" priority="80" operator="containsText" text="MEDIA">
      <formula>NOT(ISERROR(SEARCH("MEDIA",AS6)))</formula>
    </cfRule>
    <cfRule type="containsText" dxfId="406" priority="73" operator="containsText" text="BAJA">
      <formula>NOT(ISERROR(SEARCH("BAJA",AS6)))</formula>
    </cfRule>
    <cfRule type="containsText" dxfId="405" priority="81" operator="containsText" text="ALTA">
      <formula>NOT(ISERROR(SEARCH("ALTA",AS6)))</formula>
    </cfRule>
    <cfRule type="containsText" dxfId="404" priority="74" operator="containsText" text="MEDIA">
      <formula>NOT(ISERROR(SEARCH("MEDIA",AS6)))</formula>
    </cfRule>
    <cfRule type="containsText" dxfId="403" priority="75" operator="containsText" text="ALTA">
      <formula>NOT(ISERROR(SEARCH("ALTA",AS6)))</formula>
    </cfRule>
  </conditionalFormatting>
  <conditionalFormatting sqref="AS8">
    <cfRule type="containsText" dxfId="402" priority="36" operator="containsText" text="MEDIA">
      <formula>NOT(ISERROR(SEARCH("MEDIA",AS8)))</formula>
    </cfRule>
    <cfRule type="containsText" dxfId="401" priority="35" operator="containsText" text="BAJA">
      <formula>NOT(ISERROR(SEARCH("BAJA",AS8)))</formula>
    </cfRule>
    <cfRule type="containsText" dxfId="400" priority="34" operator="containsText" text="ALTA">
      <formula>NOT(ISERROR(SEARCH("ALTA",AS8)))</formula>
    </cfRule>
    <cfRule type="containsText" dxfId="399" priority="33" operator="containsText" text="MEDIA">
      <formula>NOT(ISERROR(SEARCH("MEDIA",AS8)))</formula>
    </cfRule>
    <cfRule type="containsText" dxfId="398" priority="32" operator="containsText" text="BAJA">
      <formula>NOT(ISERROR(SEARCH("BAJA",AS8)))</formula>
    </cfRule>
    <cfRule type="containsText" dxfId="397" priority="39" operator="containsText" text="MEDIA">
      <formula>NOT(ISERROR(SEARCH("MEDIA",AS8)))</formula>
    </cfRule>
    <cfRule type="containsText" dxfId="396" priority="40" operator="containsText" text="ALTA">
      <formula>NOT(ISERROR(SEARCH("ALTA",AS8)))</formula>
    </cfRule>
    <cfRule type="containsText" dxfId="395" priority="38" operator="containsText" text="BAJA">
      <formula>NOT(ISERROR(SEARCH("BAJA",AS8)))</formula>
    </cfRule>
    <cfRule type="containsText" dxfId="394" priority="37" operator="containsText" text="ALTA">
      <formula>NOT(ISERROR(SEARCH("ALTA",AS8)))</formula>
    </cfRule>
  </conditionalFormatting>
  <conditionalFormatting sqref="AS8:AS11">
    <cfRule type="containsText" dxfId="393" priority="11" operator="containsText" text="ALTA">
      <formula>NOT(ISERROR(SEARCH("ALTA",AS8)))</formula>
    </cfRule>
    <cfRule type="containsText" dxfId="392" priority="10" operator="containsText" text="MEDIA">
      <formula>NOT(ISERROR(SEARCH("MEDIA",AS8)))</formula>
    </cfRule>
    <cfRule type="containsText" dxfId="391" priority="9" operator="containsText" text="BAJA">
      <formula>NOT(ISERROR(SEARCH("BAJA",AS8)))</formula>
    </cfRule>
  </conditionalFormatting>
  <conditionalFormatting sqref="AU4:AU11">
    <cfRule type="containsText" dxfId="390" priority="1" operator="containsText" text="BAJA">
      <formula>NOT(ISERROR(SEARCH("BAJA",AU4)))</formula>
    </cfRule>
    <cfRule type="containsText" dxfId="389" priority="2" operator="containsText" text="MEDIA">
      <formula>NOT(ISERROR(SEARCH("MEDIA",AU4)))</formula>
    </cfRule>
  </conditionalFormatting>
  <conditionalFormatting sqref="AU4:AV11">
    <cfRule type="containsText" dxfId="388" priority="18" operator="containsText" text="ALTA">
      <formula>NOT(ISERROR(SEARCH("ALTA",AU4)))</formula>
    </cfRule>
  </conditionalFormatting>
  <conditionalFormatting sqref="AV4:AV11">
    <cfRule type="containsText" dxfId="387" priority="8" operator="containsText" text="MEDIA">
      <formula>NOT(ISERROR(SEARCH("MEDIA",AV4)))</formula>
    </cfRule>
    <cfRule type="containsText" dxfId="386" priority="7" operator="containsText" text="BAJA">
      <formula>NOT(ISERROR(SEARCH("BAJA",AV4)))</formula>
    </cfRule>
    <cfRule type="cellIs" dxfId="385" priority="6" operator="between">
      <formula>0%</formula>
      <formula>25%</formula>
    </cfRule>
    <cfRule type="cellIs" dxfId="384" priority="5" operator="between">
      <formula>26%</formula>
      <formula>50%</formula>
    </cfRule>
    <cfRule type="cellIs" dxfId="383" priority="4" operator="between">
      <formula>51%</formula>
      <formula>75%</formula>
    </cfRule>
    <cfRule type="cellIs" dxfId="382" priority="3" operator="greaterThan">
      <formula>75%</formula>
    </cfRule>
  </conditionalFormatting>
  <dataValidations count="5">
    <dataValidation type="list" allowBlank="1" showInputMessage="1" showErrorMessage="1" sqref="A4 A6 AK8:AK11 AK4:AK6 A9" xr:uid="{00000000-0002-0000-0000-000004000000}">
      <formula1>"SI,NO"</formula1>
    </dataValidation>
    <dataValidation type="list" allowBlank="1" showInputMessage="1" showErrorMessage="1" sqref="AT8:AT11 AT4:AT6" xr:uid="{00000000-0002-0000-0000-000003000000}">
      <formula1>"Adecuado,Inadecuado"</formula1>
    </dataValidation>
    <dataValidation type="list" allowBlank="1" showInputMessage="1" showErrorMessage="1" sqref="AJ8:AJ11 AJ4:AJ6" xr:uid="{00000000-0002-0000-0000-000002000000}">
      <formula1>"Confiable,No confiable"</formula1>
    </dataValidation>
    <dataValidation type="list" allowBlank="1" showInputMessage="1" showErrorMessage="1" sqref="AG8:AG11 AG4:AG6" xr:uid="{00000000-0002-0000-0000-000001000000}">
      <formula1>"Manual,Automático"</formula1>
    </dataValidation>
    <dataValidation type="list" allowBlank="1" showInputMessage="1" showErrorMessage="1" sqref="AR4:AR5 AR9:AR11" xr:uid="{00000000-0002-0000-0000-000000000000}">
      <formula1>"Asignado,No Asignado"</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V15"/>
  <sheetViews>
    <sheetView zoomScale="70" zoomScaleNormal="70" workbookViewId="0">
      <pane ySplit="3" topLeftCell="A14" activePane="bottomLeft" state="frozen"/>
      <selection activeCell="G4" sqref="G4:G13"/>
      <selection pane="bottomLeft" activeCell="BF14" sqref="BF14"/>
    </sheetView>
  </sheetViews>
  <sheetFormatPr baseColWidth="10" defaultColWidth="11.44140625" defaultRowHeight="15"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1" style="2" customWidth="1"/>
    <col min="11" max="11" width="13.109375" style="2" customWidth="1"/>
    <col min="12" max="12" width="15.109375" style="2" customWidth="1"/>
    <col min="13" max="13" width="20.33203125" style="2" customWidth="1"/>
    <col min="14" max="14" width="3.44140625" style="2" hidden="1" customWidth="1"/>
    <col min="15" max="15" width="17.88671875" style="2" customWidth="1"/>
    <col min="16" max="16" width="3.44140625" style="2" hidden="1" customWidth="1"/>
    <col min="17" max="17" width="19.4414062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32.5546875"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2.88671875" style="2" customWidth="1"/>
    <col min="41" max="41" width="8.88671875" style="2" customWidth="1"/>
    <col min="42" max="42" width="14.109375" style="2" customWidth="1"/>
    <col min="43" max="43" width="18.3320312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88671875" style="72" customWidth="1"/>
    <col min="59" max="59" width="49.44140625" style="72" customWidth="1"/>
    <col min="60" max="60" width="14.88671875" style="1" customWidth="1"/>
    <col min="61" max="61" width="29.5546875" style="1" customWidth="1"/>
    <col min="62" max="62" width="32.6640625" style="1" customWidth="1"/>
    <col min="63" max="63" width="14.88671875" style="1" customWidth="1"/>
    <col min="64" max="65" width="28" style="1" customWidth="1"/>
    <col min="66" max="66" width="11.5546875" style="1"/>
    <col min="67" max="67" width="28.33203125" style="1" customWidth="1"/>
    <col min="68" max="68" width="27.44140625" style="1" customWidth="1"/>
    <col min="69" max="69" width="11.5546875" style="1"/>
    <col min="70" max="70" width="27.33203125" style="1" customWidth="1"/>
    <col min="71" max="71" width="26.33203125" style="1" customWidth="1"/>
    <col min="72" max="72" width="11.5546875" style="1"/>
    <col min="73" max="73" width="26.6640625" style="1" customWidth="1"/>
    <col min="74" max="74" width="28.6640625" style="1" customWidth="1"/>
    <col min="75"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4" ht="21.75" customHeight="1" x14ac:dyDescent="0.3">
      <c r="A1" s="1068" t="s">
        <v>155</v>
      </c>
      <c r="B1" s="1069"/>
      <c r="C1" s="1069"/>
      <c r="D1" s="1069"/>
      <c r="E1" s="1069"/>
      <c r="F1" s="1069"/>
      <c r="G1" s="1069"/>
      <c r="H1" s="1069"/>
      <c r="I1" s="1069"/>
      <c r="J1" s="1069"/>
      <c r="K1" s="1069"/>
      <c r="L1" s="1069"/>
      <c r="M1" s="1069"/>
      <c r="N1" s="1069"/>
      <c r="O1" s="1069"/>
      <c r="P1" s="1069"/>
      <c r="Q1" s="1069"/>
      <c r="R1" s="1069"/>
      <c r="S1" s="1069"/>
      <c r="T1" s="1070"/>
      <c r="U1" s="1061" t="s">
        <v>156</v>
      </c>
      <c r="V1" s="1062"/>
      <c r="W1" s="1062"/>
      <c r="X1" s="1062"/>
      <c r="Y1" s="1062"/>
      <c r="Z1" s="1062"/>
      <c r="AA1" s="1062"/>
      <c r="AB1" s="1063"/>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8.75" customHeight="1" x14ac:dyDescent="0.3">
      <c r="A2" s="1071"/>
      <c r="B2" s="1072"/>
      <c r="C2" s="1072"/>
      <c r="D2" s="1072"/>
      <c r="E2" s="1072"/>
      <c r="F2" s="1072"/>
      <c r="G2" s="1072"/>
      <c r="H2" s="1072"/>
      <c r="I2" s="1072"/>
      <c r="J2" s="1072"/>
      <c r="K2" s="1072"/>
      <c r="L2" s="1072"/>
      <c r="M2" s="1072"/>
      <c r="N2" s="1072"/>
      <c r="O2" s="1072"/>
      <c r="P2" s="1072"/>
      <c r="Q2" s="1072"/>
      <c r="R2" s="1072"/>
      <c r="S2" s="1072"/>
      <c r="T2" s="1073"/>
      <c r="U2" s="1064"/>
      <c r="V2" s="1065"/>
      <c r="W2" s="1065"/>
      <c r="X2" s="1065"/>
      <c r="Y2" s="1065"/>
      <c r="Z2" s="1065"/>
      <c r="AA2" s="1065"/>
      <c r="AB2" s="1066"/>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60.75" customHeight="1" x14ac:dyDescent="0.3">
      <c r="A3" s="145" t="s">
        <v>170</v>
      </c>
      <c r="B3" s="514" t="s">
        <v>126</v>
      </c>
      <c r="C3" s="514" t="s">
        <v>6</v>
      </c>
      <c r="D3" s="514" t="s">
        <v>1</v>
      </c>
      <c r="E3" s="514" t="s">
        <v>2</v>
      </c>
      <c r="F3" s="514" t="s">
        <v>171</v>
      </c>
      <c r="G3" s="787" t="s">
        <v>172</v>
      </c>
      <c r="H3" s="787"/>
      <c r="I3" s="514" t="s">
        <v>173</v>
      </c>
      <c r="J3" s="514" t="s">
        <v>16</v>
      </c>
      <c r="K3" s="514" t="s">
        <v>174</v>
      </c>
      <c r="L3" s="514" t="s">
        <v>175</v>
      </c>
      <c r="M3" s="514" t="s">
        <v>13</v>
      </c>
      <c r="N3" s="514" t="s">
        <v>151</v>
      </c>
      <c r="O3" s="514" t="s">
        <v>14</v>
      </c>
      <c r="P3" s="514" t="s">
        <v>151</v>
      </c>
      <c r="Q3" s="514" t="s">
        <v>15</v>
      </c>
      <c r="R3" s="514" t="s">
        <v>151</v>
      </c>
      <c r="S3" s="514" t="s">
        <v>176</v>
      </c>
      <c r="T3" s="514" t="s">
        <v>11</v>
      </c>
      <c r="U3" s="146" t="s">
        <v>177</v>
      </c>
      <c r="V3" s="147" t="s">
        <v>178</v>
      </c>
      <c r="W3" s="146" t="s">
        <v>151</v>
      </c>
      <c r="X3" s="147" t="s">
        <v>179</v>
      </c>
      <c r="Y3" s="146" t="s">
        <v>151</v>
      </c>
      <c r="Z3" s="147" t="s">
        <v>180</v>
      </c>
      <c r="AA3" s="147" t="s">
        <v>151</v>
      </c>
      <c r="AB3" s="147" t="s">
        <v>181</v>
      </c>
      <c r="AC3" s="788"/>
      <c r="AD3" s="788"/>
      <c r="AE3" s="515" t="s">
        <v>5</v>
      </c>
      <c r="AF3" s="148" t="s">
        <v>182</v>
      </c>
      <c r="AG3" s="515" t="s">
        <v>183</v>
      </c>
      <c r="AH3" s="515" t="s">
        <v>182</v>
      </c>
      <c r="AI3" s="788"/>
      <c r="AJ3" s="515" t="s">
        <v>184</v>
      </c>
      <c r="AK3" s="788" t="s">
        <v>185</v>
      </c>
      <c r="AL3" s="788"/>
      <c r="AM3" s="788" t="s">
        <v>7</v>
      </c>
      <c r="AN3" s="788"/>
      <c r="AO3" s="788" t="s">
        <v>8</v>
      </c>
      <c r="AP3" s="788"/>
      <c r="AQ3" s="515" t="s">
        <v>186</v>
      </c>
      <c r="AR3" s="788" t="s">
        <v>128</v>
      </c>
      <c r="AS3" s="788"/>
      <c r="AT3" s="515" t="s">
        <v>187</v>
      </c>
      <c r="AU3" s="783"/>
      <c r="AV3" s="783"/>
      <c r="AW3" s="783"/>
      <c r="AX3" s="784"/>
      <c r="AY3" s="709"/>
      <c r="AZ3" s="703"/>
      <c r="BA3" s="703"/>
      <c r="BB3" s="703"/>
      <c r="BC3" s="703"/>
      <c r="BD3" s="703"/>
      <c r="BE3" s="502" t="s">
        <v>188</v>
      </c>
      <c r="BF3" s="502" t="s">
        <v>189</v>
      </c>
      <c r="BG3" s="502" t="s">
        <v>190</v>
      </c>
      <c r="BH3" s="502" t="s">
        <v>188</v>
      </c>
      <c r="BI3" s="502" t="s">
        <v>189</v>
      </c>
      <c r="BJ3" s="502" t="s">
        <v>190</v>
      </c>
      <c r="BK3" s="502" t="s">
        <v>188</v>
      </c>
      <c r="BL3" s="502" t="s">
        <v>189</v>
      </c>
      <c r="BM3" s="502" t="s">
        <v>190</v>
      </c>
      <c r="BN3" s="502" t="s">
        <v>188</v>
      </c>
      <c r="BO3" s="235" t="s">
        <v>189</v>
      </c>
      <c r="BP3" s="502" t="s">
        <v>190</v>
      </c>
      <c r="BQ3" s="502" t="s">
        <v>188</v>
      </c>
      <c r="BR3" s="502" t="s">
        <v>189</v>
      </c>
      <c r="BS3" s="502" t="s">
        <v>190</v>
      </c>
      <c r="BT3" s="502" t="s">
        <v>188</v>
      </c>
      <c r="BU3" s="502" t="s">
        <v>189</v>
      </c>
      <c r="BV3" s="503" t="s">
        <v>190</v>
      </c>
    </row>
    <row r="4" spans="1:74" ht="166.5" customHeight="1" x14ac:dyDescent="0.3">
      <c r="A4" s="741" t="s">
        <v>201</v>
      </c>
      <c r="B4" s="739" t="s">
        <v>106</v>
      </c>
      <c r="C4" s="739" t="s">
        <v>89</v>
      </c>
      <c r="D4" s="739" t="s">
        <v>87</v>
      </c>
      <c r="E4" s="739" t="s">
        <v>51</v>
      </c>
      <c r="F4" s="742" t="s">
        <v>171</v>
      </c>
      <c r="G4" s="739" t="s">
        <v>1610</v>
      </c>
      <c r="H4" s="739" t="s">
        <v>1611</v>
      </c>
      <c r="I4" s="742" t="s">
        <v>1612</v>
      </c>
      <c r="J4" s="1059" t="s">
        <v>32</v>
      </c>
      <c r="K4" s="1059">
        <v>3</v>
      </c>
      <c r="L4" s="1074">
        <f>IF(J4="Diaria",+(K4/360),IF(J4="Semanal",+(K4/52),IF(J4="Mensual",+(K4/12),IF(J4="Bimestral",+(K4/6),IF(J4="Trimestral",+(K4/4),IF(J4="Semestral",+(K4/2),IF(J4="Anual",+(K4/1),"")))))))</f>
        <v>8.3333333333333332E-3</v>
      </c>
      <c r="M4" s="1059" t="s">
        <v>45</v>
      </c>
      <c r="N4" s="105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1059" t="s">
        <v>46</v>
      </c>
      <c r="P4" s="105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1059" t="s">
        <v>47</v>
      </c>
      <c r="R4" s="105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758" t="s">
        <v>94</v>
      </c>
      <c r="T4" s="758" t="s">
        <v>43</v>
      </c>
      <c r="U4" s="1060">
        <f>+MAX(N4,P4,R4)</f>
        <v>0.4</v>
      </c>
      <c r="V4" s="759" t="str">
        <f>IF(L4&lt;=20%,"Muy baja",IF(L4&lt;=40%,"Baja",IF(L4&lt;=60%,"Media",IF(L4&lt;=80%,"Alta",IF(L4&lt;=100%,"Muy alta",IF(L4&gt;=100%,"Muy alta",""))))))</f>
        <v>Muy baja</v>
      </c>
      <c r="W4" s="747">
        <f>+IFERROR(VLOOKUP(V4,Fórmula!$F$1:$G$6,2,FALSE),"")</f>
        <v>0.2</v>
      </c>
      <c r="X4" s="759" t="str">
        <f>IF(U4=20%,"Leve",IF(U4=40%,"Menor",IF(U4=60%,"Moderado",IF(U4=80%,"Mayor",IF(U4=100%,"Catastrófico","")))))</f>
        <v>Menor</v>
      </c>
      <c r="Y4" s="747">
        <f>+IFERROR(VLOOKUP(X4,Fórmula!$H$1:$I$6,2,FALSE),"")</f>
        <v>0.4</v>
      </c>
      <c r="Z4" s="789" t="str">
        <f>+IFERROR(VLOOKUP(V4&amp;X4,Fórmula!$C$2:$D$26,2,FALSE),"")</f>
        <v>Bajo</v>
      </c>
      <c r="AA4" s="747">
        <f>IF(Z4="Bajo",25%,IF(Z4="Moderado",50%,IF(Z4="Alto",75%,IF(Z4="Extremo",100%,""))))</f>
        <v>0.25</v>
      </c>
      <c r="AB4" s="778" t="s">
        <v>1613</v>
      </c>
      <c r="AC4" s="50" t="s">
        <v>1614</v>
      </c>
      <c r="AD4" s="50" t="s">
        <v>1615</v>
      </c>
      <c r="AE4" s="50" t="s">
        <v>54</v>
      </c>
      <c r="AF4" s="22">
        <f t="shared" ref="AF4:AF15" si="0">IF(AE4="Preventivo",25%,IF(AE4="Detectivo",15%,IF(AE4="Correctivo",10%,"")))</f>
        <v>0.25</v>
      </c>
      <c r="AG4" s="495" t="s">
        <v>199</v>
      </c>
      <c r="AH4" s="22">
        <f t="shared" ref="AH4:AH15" si="1">IF(AG4="Manual",15%,IF(AG4="Automático",25%,""))</f>
        <v>0.15</v>
      </c>
      <c r="AI4" s="22">
        <f t="shared" ref="AI4:AI9" si="2">+AH4+AF4</f>
        <v>0.4</v>
      </c>
      <c r="AJ4" s="495" t="s">
        <v>200</v>
      </c>
      <c r="AK4" s="472" t="s">
        <v>201</v>
      </c>
      <c r="AL4" s="50" t="s">
        <v>1616</v>
      </c>
      <c r="AM4" s="472" t="s">
        <v>23</v>
      </c>
      <c r="AN4" s="495" t="s">
        <v>1617</v>
      </c>
      <c r="AO4" s="495" t="s">
        <v>24</v>
      </c>
      <c r="AP4" s="495" t="s">
        <v>96</v>
      </c>
      <c r="AQ4" s="495" t="s">
        <v>1618</v>
      </c>
      <c r="AR4" s="495" t="s">
        <v>206</v>
      </c>
      <c r="AS4" s="496" t="s">
        <v>1619</v>
      </c>
      <c r="AT4" s="495" t="s">
        <v>208</v>
      </c>
      <c r="AU4" s="495">
        <f>+AI4*AA4</f>
        <v>0.1</v>
      </c>
      <c r="AV4" s="583">
        <f>+AA4-AU4</f>
        <v>0.15</v>
      </c>
      <c r="AW4" s="789" t="str">
        <f>+IF(C4="Corrupción","Moderado",IF(AV8&lt;=25%,"Bajo",IF(AV8&lt;=50%,"Moderado",IF(AV8&lt;=75%,"Alto",IF(AV8&gt;75%,"Extremo","")))))</f>
        <v>Bajo</v>
      </c>
      <c r="AX4" s="750" t="s">
        <v>56</v>
      </c>
      <c r="AY4" s="161">
        <v>1</v>
      </c>
      <c r="AZ4" s="33" t="s">
        <v>1620</v>
      </c>
      <c r="BA4" s="487" t="s">
        <v>1621</v>
      </c>
      <c r="BB4" s="486">
        <v>44927</v>
      </c>
      <c r="BC4" s="486">
        <v>45107</v>
      </c>
      <c r="BD4" s="487" t="s">
        <v>1622</v>
      </c>
      <c r="BE4" s="86">
        <v>44985</v>
      </c>
      <c r="BF4" s="87" t="s">
        <v>1623</v>
      </c>
      <c r="BG4" s="87" t="s">
        <v>1624</v>
      </c>
      <c r="BH4" s="34">
        <v>45046</v>
      </c>
      <c r="BI4" s="87"/>
      <c r="BJ4" s="87"/>
      <c r="BK4" s="34">
        <v>45107</v>
      </c>
      <c r="BL4" s="87"/>
      <c r="BM4" s="102"/>
      <c r="BN4" s="233">
        <v>45169</v>
      </c>
      <c r="BO4" s="87"/>
      <c r="BQ4" s="34">
        <v>45230</v>
      </c>
      <c r="BR4" s="102"/>
      <c r="BS4" s="102"/>
      <c r="BT4" s="34">
        <v>45291</v>
      </c>
      <c r="BU4" s="102"/>
      <c r="BV4" s="162"/>
    </row>
    <row r="5" spans="1:74" ht="152.4" customHeight="1" x14ac:dyDescent="0.3">
      <c r="A5" s="702"/>
      <c r="B5" s="701"/>
      <c r="C5" s="701"/>
      <c r="D5" s="701"/>
      <c r="E5" s="701"/>
      <c r="F5" s="733"/>
      <c r="G5" s="701"/>
      <c r="H5" s="701"/>
      <c r="I5" s="733"/>
      <c r="J5" s="964"/>
      <c r="K5" s="964"/>
      <c r="L5" s="966"/>
      <c r="M5" s="964"/>
      <c r="N5" s="964"/>
      <c r="O5" s="964"/>
      <c r="P5" s="964"/>
      <c r="Q5" s="964"/>
      <c r="R5" s="964"/>
      <c r="S5" s="729"/>
      <c r="T5" s="729"/>
      <c r="U5" s="968"/>
      <c r="V5" s="730"/>
      <c r="W5" s="726"/>
      <c r="X5" s="730"/>
      <c r="Y5" s="726"/>
      <c r="Z5" s="807"/>
      <c r="AA5" s="726"/>
      <c r="AB5" s="736"/>
      <c r="AC5" s="49" t="s">
        <v>1625</v>
      </c>
      <c r="AD5" s="49" t="s">
        <v>1626</v>
      </c>
      <c r="AE5" s="49" t="s">
        <v>54</v>
      </c>
      <c r="AF5" s="31">
        <f t="shared" si="0"/>
        <v>0.25</v>
      </c>
      <c r="AG5" s="496" t="s">
        <v>895</v>
      </c>
      <c r="AH5" s="31">
        <f t="shared" si="1"/>
        <v>0.25</v>
      </c>
      <c r="AI5" s="31">
        <f t="shared" si="2"/>
        <v>0.5</v>
      </c>
      <c r="AJ5" s="496" t="s">
        <v>200</v>
      </c>
      <c r="AK5" s="483" t="s">
        <v>201</v>
      </c>
      <c r="AL5" s="49" t="s">
        <v>1627</v>
      </c>
      <c r="AM5" s="483" t="s">
        <v>23</v>
      </c>
      <c r="AN5" s="496" t="s">
        <v>1628</v>
      </c>
      <c r="AO5" s="496" t="s">
        <v>24</v>
      </c>
      <c r="AP5" s="496" t="s">
        <v>1629</v>
      </c>
      <c r="AQ5" s="496" t="s">
        <v>1630</v>
      </c>
      <c r="AR5" s="496" t="s">
        <v>206</v>
      </c>
      <c r="AS5" s="496" t="s">
        <v>1619</v>
      </c>
      <c r="AT5" s="496" t="s">
        <v>208</v>
      </c>
      <c r="AU5" s="496">
        <f>+AV4*AI5</f>
        <v>7.4999999999999997E-2</v>
      </c>
      <c r="AV5" s="32">
        <f>+AV4-AU5</f>
        <v>7.4999999999999997E-2</v>
      </c>
      <c r="AW5" s="807"/>
      <c r="AX5" s="723"/>
      <c r="AY5" s="167">
        <v>2</v>
      </c>
      <c r="AZ5" s="33" t="s">
        <v>1631</v>
      </c>
      <c r="BA5" s="487" t="s">
        <v>1632</v>
      </c>
      <c r="BB5" s="486">
        <v>44927</v>
      </c>
      <c r="BC5" s="486">
        <v>45107</v>
      </c>
      <c r="BD5" s="487" t="s">
        <v>282</v>
      </c>
      <c r="BE5" s="86">
        <v>44985</v>
      </c>
      <c r="BF5" s="87" t="s">
        <v>1633</v>
      </c>
      <c r="BG5" s="87" t="s">
        <v>1634</v>
      </c>
      <c r="BH5" s="34">
        <v>45046</v>
      </c>
      <c r="BI5" s="87"/>
      <c r="BJ5" s="87"/>
      <c r="BK5" s="34">
        <v>45107</v>
      </c>
      <c r="BL5" s="102"/>
      <c r="BM5" s="102"/>
      <c r="BN5" s="34">
        <v>45169</v>
      </c>
      <c r="BO5" s="102"/>
      <c r="BP5" s="102"/>
      <c r="BQ5" s="34">
        <v>45230</v>
      </c>
      <c r="BR5" s="102"/>
      <c r="BS5" s="102"/>
      <c r="BT5" s="34">
        <v>45291</v>
      </c>
      <c r="BU5" s="102"/>
      <c r="BV5" s="162"/>
    </row>
    <row r="6" spans="1:74" ht="86.4" x14ac:dyDescent="0.3">
      <c r="A6" s="702"/>
      <c r="B6" s="701"/>
      <c r="C6" s="701"/>
      <c r="D6" s="701"/>
      <c r="E6" s="701"/>
      <c r="F6" s="733"/>
      <c r="G6" s="701"/>
      <c r="H6" s="701"/>
      <c r="I6" s="733"/>
      <c r="J6" s="964"/>
      <c r="K6" s="964"/>
      <c r="L6" s="966"/>
      <c r="M6" s="964"/>
      <c r="N6" s="964"/>
      <c r="O6" s="964"/>
      <c r="P6" s="964"/>
      <c r="Q6" s="964"/>
      <c r="R6" s="964"/>
      <c r="S6" s="729"/>
      <c r="T6" s="729"/>
      <c r="U6" s="968"/>
      <c r="V6" s="730"/>
      <c r="W6" s="726"/>
      <c r="X6" s="730"/>
      <c r="Y6" s="726"/>
      <c r="Z6" s="807"/>
      <c r="AA6" s="726"/>
      <c r="AB6" s="736"/>
      <c r="AC6" s="49" t="s">
        <v>1635</v>
      </c>
      <c r="AD6" s="49" t="s">
        <v>1636</v>
      </c>
      <c r="AE6" s="49" t="s">
        <v>54</v>
      </c>
      <c r="AF6" s="31">
        <f t="shared" si="0"/>
        <v>0.25</v>
      </c>
      <c r="AG6" s="496" t="s">
        <v>199</v>
      </c>
      <c r="AH6" s="31">
        <f t="shared" si="1"/>
        <v>0.15</v>
      </c>
      <c r="AI6" s="31">
        <f t="shared" si="2"/>
        <v>0.4</v>
      </c>
      <c r="AJ6" s="496" t="s">
        <v>200</v>
      </c>
      <c r="AK6" s="483" t="s">
        <v>201</v>
      </c>
      <c r="AL6" s="49" t="s">
        <v>1637</v>
      </c>
      <c r="AM6" s="483" t="s">
        <v>23</v>
      </c>
      <c r="AN6" s="496" t="s">
        <v>1638</v>
      </c>
      <c r="AO6" s="496" t="s">
        <v>24</v>
      </c>
      <c r="AP6" s="496" t="s">
        <v>1639</v>
      </c>
      <c r="AQ6" s="496" t="s">
        <v>1640</v>
      </c>
      <c r="AR6" s="496" t="s">
        <v>206</v>
      </c>
      <c r="AS6" s="496" t="s">
        <v>1641</v>
      </c>
      <c r="AT6" s="496" t="s">
        <v>208</v>
      </c>
      <c r="AU6" s="496">
        <f>+AV5*AI6</f>
        <v>0.03</v>
      </c>
      <c r="AV6" s="32">
        <f>+AV5-AU6</f>
        <v>4.4999999999999998E-2</v>
      </c>
      <c r="AW6" s="807"/>
      <c r="AX6" s="723"/>
      <c r="AY6" s="167">
        <v>3</v>
      </c>
      <c r="AZ6" s="33" t="s">
        <v>1642</v>
      </c>
      <c r="BA6" s="487" t="s">
        <v>1621</v>
      </c>
      <c r="BB6" s="486">
        <v>44927</v>
      </c>
      <c r="BC6" s="486">
        <v>45107</v>
      </c>
      <c r="BD6" s="487" t="s">
        <v>1643</v>
      </c>
      <c r="BE6" s="86">
        <v>44985</v>
      </c>
      <c r="BF6" s="87" t="s">
        <v>1623</v>
      </c>
      <c r="BG6" s="87" t="s">
        <v>1624</v>
      </c>
      <c r="BH6" s="34">
        <v>45046</v>
      </c>
      <c r="BI6" s="88"/>
      <c r="BJ6" s="88"/>
      <c r="BK6" s="34">
        <v>45107</v>
      </c>
      <c r="BL6" s="88"/>
      <c r="BM6" s="88"/>
      <c r="BN6" s="34">
        <v>45169</v>
      </c>
      <c r="BQ6" s="34">
        <v>45230</v>
      </c>
      <c r="BR6" s="88"/>
      <c r="BS6" s="88"/>
      <c r="BT6" s="34">
        <v>45291</v>
      </c>
      <c r="BU6" s="88"/>
      <c r="BV6" s="162"/>
    </row>
    <row r="7" spans="1:74" ht="86.4" x14ac:dyDescent="0.3">
      <c r="A7" s="702"/>
      <c r="B7" s="701"/>
      <c r="C7" s="701"/>
      <c r="D7" s="701"/>
      <c r="E7" s="701"/>
      <c r="F7" s="733"/>
      <c r="G7" s="701"/>
      <c r="H7" s="701"/>
      <c r="I7" s="733"/>
      <c r="J7" s="964"/>
      <c r="K7" s="964"/>
      <c r="L7" s="966"/>
      <c r="M7" s="964"/>
      <c r="N7" s="964"/>
      <c r="O7" s="964"/>
      <c r="P7" s="964"/>
      <c r="Q7" s="964"/>
      <c r="R7" s="964"/>
      <c r="S7" s="729"/>
      <c r="T7" s="729"/>
      <c r="U7" s="968"/>
      <c r="V7" s="730"/>
      <c r="W7" s="726"/>
      <c r="X7" s="730"/>
      <c r="Y7" s="726"/>
      <c r="Z7" s="807"/>
      <c r="AA7" s="726"/>
      <c r="AB7" s="736"/>
      <c r="AC7" s="49" t="s">
        <v>1644</v>
      </c>
      <c r="AD7" s="49" t="s">
        <v>1645</v>
      </c>
      <c r="AE7" s="49" t="s">
        <v>54</v>
      </c>
      <c r="AF7" s="31">
        <f t="shared" si="0"/>
        <v>0.25</v>
      </c>
      <c r="AG7" s="496" t="s">
        <v>199</v>
      </c>
      <c r="AH7" s="31">
        <f t="shared" si="1"/>
        <v>0.15</v>
      </c>
      <c r="AI7" s="31">
        <f t="shared" si="2"/>
        <v>0.4</v>
      </c>
      <c r="AJ7" s="496" t="s">
        <v>200</v>
      </c>
      <c r="AK7" s="483" t="s">
        <v>201</v>
      </c>
      <c r="AL7" s="49" t="s">
        <v>1646</v>
      </c>
      <c r="AM7" s="483" t="s">
        <v>39</v>
      </c>
      <c r="AN7" s="496" t="s">
        <v>1647</v>
      </c>
      <c r="AO7" s="496" t="s">
        <v>24</v>
      </c>
      <c r="AP7" s="496" t="s">
        <v>96</v>
      </c>
      <c r="AQ7" s="496" t="s">
        <v>1648</v>
      </c>
      <c r="AR7" s="496" t="s">
        <v>206</v>
      </c>
      <c r="AS7" s="496" t="s">
        <v>1619</v>
      </c>
      <c r="AT7" s="496" t="s">
        <v>208</v>
      </c>
      <c r="AU7" s="496">
        <f>+AV6*AI7</f>
        <v>1.7999999999999999E-2</v>
      </c>
      <c r="AV7" s="32">
        <f>+AV6-AU7</f>
        <v>2.7E-2</v>
      </c>
      <c r="AW7" s="807"/>
      <c r="AX7" s="723"/>
      <c r="AY7" s="167">
        <v>4</v>
      </c>
      <c r="AZ7" s="33" t="s">
        <v>1649</v>
      </c>
      <c r="BA7" s="487" t="s">
        <v>1621</v>
      </c>
      <c r="BB7" s="487"/>
      <c r="BC7" s="487"/>
      <c r="BD7" s="487"/>
      <c r="BE7" s="86">
        <v>44985</v>
      </c>
      <c r="BF7" s="87" t="s">
        <v>1650</v>
      </c>
      <c r="BG7" s="87" t="s">
        <v>1651</v>
      </c>
      <c r="BH7" s="34">
        <v>45046</v>
      </c>
      <c r="BI7" s="87"/>
      <c r="BJ7" s="87"/>
      <c r="BK7" s="34">
        <v>45107</v>
      </c>
      <c r="BL7" s="87"/>
      <c r="BM7" s="87"/>
      <c r="BN7" s="34">
        <v>45169</v>
      </c>
      <c r="BO7" s="87"/>
      <c r="BP7" s="126"/>
      <c r="BQ7" s="34">
        <v>45230</v>
      </c>
      <c r="BR7" s="87"/>
      <c r="BS7" s="126"/>
      <c r="BT7" s="34">
        <v>45291</v>
      </c>
      <c r="BU7" s="87"/>
      <c r="BV7" s="162"/>
    </row>
    <row r="8" spans="1:74" ht="69" x14ac:dyDescent="0.3">
      <c r="A8" s="702"/>
      <c r="B8" s="701"/>
      <c r="C8" s="701"/>
      <c r="D8" s="701"/>
      <c r="E8" s="701"/>
      <c r="F8" s="733"/>
      <c r="G8" s="701"/>
      <c r="H8" s="701"/>
      <c r="I8" s="733"/>
      <c r="J8" s="964"/>
      <c r="K8" s="964"/>
      <c r="L8" s="966"/>
      <c r="M8" s="964"/>
      <c r="N8" s="964"/>
      <c r="O8" s="964"/>
      <c r="P8" s="964"/>
      <c r="Q8" s="964"/>
      <c r="R8" s="964"/>
      <c r="S8" s="729"/>
      <c r="T8" s="729"/>
      <c r="U8" s="968"/>
      <c r="V8" s="730"/>
      <c r="W8" s="726"/>
      <c r="X8" s="730"/>
      <c r="Y8" s="726"/>
      <c r="Z8" s="807"/>
      <c r="AA8" s="726"/>
      <c r="AB8" s="736"/>
      <c r="AC8" s="49" t="s">
        <v>1652</v>
      </c>
      <c r="AD8" s="49" t="s">
        <v>1653</v>
      </c>
      <c r="AE8" s="49" t="s">
        <v>54</v>
      </c>
      <c r="AF8" s="31">
        <f t="shared" si="0"/>
        <v>0.25</v>
      </c>
      <c r="AG8" s="496" t="s">
        <v>199</v>
      </c>
      <c r="AH8" s="31">
        <f t="shared" si="1"/>
        <v>0.15</v>
      </c>
      <c r="AI8" s="31">
        <f t="shared" si="2"/>
        <v>0.4</v>
      </c>
      <c r="AJ8" s="496" t="s">
        <v>200</v>
      </c>
      <c r="AK8" s="483" t="s">
        <v>201</v>
      </c>
      <c r="AL8" s="49" t="s">
        <v>1654</v>
      </c>
      <c r="AM8" s="483" t="s">
        <v>23</v>
      </c>
      <c r="AN8" s="496" t="s">
        <v>1655</v>
      </c>
      <c r="AO8" s="496" t="s">
        <v>40</v>
      </c>
      <c r="AP8" s="496" t="s">
        <v>1656</v>
      </c>
      <c r="AQ8" s="496" t="s">
        <v>1280</v>
      </c>
      <c r="AR8" s="496" t="s">
        <v>206</v>
      </c>
      <c r="AS8" s="496" t="s">
        <v>1657</v>
      </c>
      <c r="AT8" s="496" t="s">
        <v>208</v>
      </c>
      <c r="AU8" s="496">
        <f>+AV7*AI8</f>
        <v>1.0800000000000001E-2</v>
      </c>
      <c r="AV8" s="32">
        <f>+AV7-AU8</f>
        <v>1.6199999999999999E-2</v>
      </c>
      <c r="AW8" s="807"/>
      <c r="AX8" s="723"/>
      <c r="AY8" s="167">
        <v>5</v>
      </c>
      <c r="AZ8" s="496"/>
      <c r="BA8" s="487"/>
      <c r="BB8" s="30"/>
      <c r="BC8" s="30"/>
      <c r="BD8" s="487"/>
      <c r="BE8" s="86"/>
      <c r="BF8" s="87"/>
      <c r="BG8" s="87"/>
      <c r="BH8" s="34"/>
      <c r="BI8" s="94"/>
      <c r="BJ8" s="94"/>
      <c r="BK8" s="34">
        <v>45107</v>
      </c>
      <c r="BL8" s="94"/>
      <c r="BM8" s="94"/>
      <c r="BN8" s="34">
        <v>45169</v>
      </c>
      <c r="BO8" s="94"/>
      <c r="BP8" s="94"/>
      <c r="BQ8" s="34">
        <v>45230</v>
      </c>
      <c r="BR8" s="94"/>
      <c r="BS8" s="94"/>
      <c r="BT8" s="34">
        <v>45291</v>
      </c>
      <c r="BU8" s="94"/>
      <c r="BV8" s="162"/>
    </row>
    <row r="9" spans="1:74" ht="69" x14ac:dyDescent="0.3">
      <c r="A9" s="961"/>
      <c r="B9" s="852"/>
      <c r="C9" s="852"/>
      <c r="D9" s="852"/>
      <c r="E9" s="852"/>
      <c r="F9" s="1026"/>
      <c r="G9" s="852"/>
      <c r="H9" s="852"/>
      <c r="I9" s="1026"/>
      <c r="J9" s="964"/>
      <c r="K9" s="964"/>
      <c r="L9" s="966"/>
      <c r="M9" s="964"/>
      <c r="N9" s="964"/>
      <c r="O9" s="964"/>
      <c r="P9" s="964"/>
      <c r="Q9" s="964"/>
      <c r="R9" s="964"/>
      <c r="S9" s="872"/>
      <c r="T9" s="872"/>
      <c r="U9" s="968"/>
      <c r="V9" s="1025"/>
      <c r="W9" s="870"/>
      <c r="X9" s="1025"/>
      <c r="Y9" s="870"/>
      <c r="Z9" s="958"/>
      <c r="AA9" s="870"/>
      <c r="AB9" s="1067"/>
      <c r="AC9" s="44" t="s">
        <v>1658</v>
      </c>
      <c r="AD9" s="44" t="s">
        <v>1659</v>
      </c>
      <c r="AE9" s="44" t="s">
        <v>54</v>
      </c>
      <c r="AF9" s="45">
        <f t="shared" si="0"/>
        <v>0.25</v>
      </c>
      <c r="AG9" s="585" t="s">
        <v>199</v>
      </c>
      <c r="AH9" s="45">
        <f t="shared" si="1"/>
        <v>0.15</v>
      </c>
      <c r="AI9" s="45">
        <f t="shared" si="2"/>
        <v>0.4</v>
      </c>
      <c r="AJ9" s="585" t="s">
        <v>200</v>
      </c>
      <c r="AK9" s="539" t="s">
        <v>201</v>
      </c>
      <c r="AL9" s="44" t="s">
        <v>1660</v>
      </c>
      <c r="AM9" s="539" t="s">
        <v>23</v>
      </c>
      <c r="AN9" s="585" t="s">
        <v>1661</v>
      </c>
      <c r="AO9" s="585" t="s">
        <v>40</v>
      </c>
      <c r="AP9" s="585" t="s">
        <v>1662</v>
      </c>
      <c r="AQ9" s="585" t="s">
        <v>1663</v>
      </c>
      <c r="AR9" s="585" t="s">
        <v>206</v>
      </c>
      <c r="AS9" s="585" t="s">
        <v>1664</v>
      </c>
      <c r="AT9" s="585" t="s">
        <v>208</v>
      </c>
      <c r="AU9" s="61"/>
      <c r="AV9" s="46">
        <f>+AV8-AU9</f>
        <v>1.6199999999999999E-2</v>
      </c>
      <c r="AW9" s="958"/>
      <c r="AX9" s="767"/>
      <c r="AY9" s="167">
        <v>6</v>
      </c>
      <c r="AZ9" s="33"/>
      <c r="BA9" s="487"/>
      <c r="BB9" s="30"/>
      <c r="BC9" s="30"/>
      <c r="BD9" s="487"/>
      <c r="BE9" s="86"/>
      <c r="BF9" s="87"/>
      <c r="BG9" s="87"/>
      <c r="BH9" s="34"/>
      <c r="BI9" s="87"/>
      <c r="BJ9" s="87"/>
      <c r="BK9" s="34">
        <v>45107</v>
      </c>
      <c r="BL9" s="34"/>
      <c r="BM9" s="34"/>
      <c r="BN9" s="34">
        <v>45169</v>
      </c>
      <c r="BO9" s="34"/>
      <c r="BP9" s="34"/>
      <c r="BQ9" s="34">
        <v>45230</v>
      </c>
      <c r="BR9" s="34"/>
      <c r="BS9" s="34"/>
      <c r="BT9" s="34">
        <v>45291</v>
      </c>
      <c r="BU9" s="34"/>
      <c r="BV9" s="162"/>
    </row>
    <row r="10" spans="1:74" ht="94.5" customHeight="1" x14ac:dyDescent="0.3">
      <c r="A10" s="741" t="s">
        <v>201</v>
      </c>
      <c r="B10" s="739" t="s">
        <v>106</v>
      </c>
      <c r="C10" s="739" t="s">
        <v>89</v>
      </c>
      <c r="D10" s="739" t="s">
        <v>87</v>
      </c>
      <c r="E10" s="739" t="s">
        <v>51</v>
      </c>
      <c r="F10" s="761" t="s">
        <v>1665</v>
      </c>
      <c r="G10" s="739" t="s">
        <v>1666</v>
      </c>
      <c r="H10" s="739" t="s">
        <v>1667</v>
      </c>
      <c r="I10" s="761" t="s">
        <v>1668</v>
      </c>
      <c r="J10" s="739" t="s">
        <v>92</v>
      </c>
      <c r="K10" s="739">
        <v>1</v>
      </c>
      <c r="L10" s="740">
        <f>IF(J10="Diaria",+(K10/360),IF(J10="Mensual",+(K10/12),IF(J10="Bimestral",+(K10/6),IF(J10="Trimestral",+(K10/4),IF(J10="Semestral",+(K10/2),IF(J10="Anual",+(K10/1),""))))))</f>
        <v>0.5</v>
      </c>
      <c r="M10" s="739" t="s">
        <v>29</v>
      </c>
      <c r="N10" s="73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39" t="s">
        <v>30</v>
      </c>
      <c r="P10" s="73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739" t="s">
        <v>70</v>
      </c>
      <c r="R10" s="73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58" t="s">
        <v>94</v>
      </c>
      <c r="T10" s="758" t="s">
        <v>43</v>
      </c>
      <c r="U10" s="758">
        <f>+MAX(N10,P10,R10)</f>
        <v>0.2</v>
      </c>
      <c r="V10" s="760" t="str">
        <f>IF(L10&lt;=20%,"Muy baja",IF(L10&lt;=40%,"Baja",IF(L10&lt;=60%,"Media",IF(L10&lt;=80%,"Alta",IF(L10&lt;=100%,"Muy alta",IF(L10&gt;=100%,"Muy alta",""))))))</f>
        <v>Media</v>
      </c>
      <c r="W10" s="747">
        <f>+IFERROR(VLOOKUP(V10,Fórmula!$F$1:$G$6,2,FALSE),"")</f>
        <v>0.6</v>
      </c>
      <c r="X10" s="759" t="str">
        <f>IF(U10=20%,"Leve",IF(U10=40%,"Menor",IF(U10=60%,"Moderado",IF(U10=80%,"Mayor",IF(U10=100%,"Catastrófico","")))))</f>
        <v>Leve</v>
      </c>
      <c r="Y10" s="747">
        <f>+IFERROR(VLOOKUP(X10,Fórmula!$H$1:$I$6,2,FALSE),"")</f>
        <v>0.2</v>
      </c>
      <c r="Z10" s="746" t="str">
        <f>+IFERROR(VLOOKUP(V10&amp;X10,Fórmula!$C$2:$D$26,2,FALSE),"")</f>
        <v>Moderado</v>
      </c>
      <c r="AA10" s="747">
        <f>IF(Z10="Bajo",25%,IF(Z10="Moderado",50%,IF(Z10="Alto",75%,IF(Z10="Extremo",100%,""))))</f>
        <v>0.5</v>
      </c>
      <c r="AB10" s="778" t="s">
        <v>1669</v>
      </c>
      <c r="AC10" s="50" t="s">
        <v>1670</v>
      </c>
      <c r="AD10" s="50" t="s">
        <v>1671</v>
      </c>
      <c r="AE10" s="50" t="s">
        <v>54</v>
      </c>
      <c r="AF10" s="22">
        <f t="shared" si="0"/>
        <v>0.25</v>
      </c>
      <c r="AG10" s="495" t="s">
        <v>199</v>
      </c>
      <c r="AH10" s="22">
        <f t="shared" si="1"/>
        <v>0.15</v>
      </c>
      <c r="AI10" s="22">
        <f t="shared" ref="AI10:AI15" si="3">+AH10+AF10</f>
        <v>0.4</v>
      </c>
      <c r="AJ10" s="495" t="s">
        <v>200</v>
      </c>
      <c r="AK10" s="472" t="s">
        <v>201</v>
      </c>
      <c r="AL10" s="50" t="s">
        <v>1672</v>
      </c>
      <c r="AM10" s="472" t="s">
        <v>23</v>
      </c>
      <c r="AN10" s="495" t="s">
        <v>1673</v>
      </c>
      <c r="AO10" s="495" t="s">
        <v>40</v>
      </c>
      <c r="AP10" s="495" t="s">
        <v>1674</v>
      </c>
      <c r="AQ10" s="495" t="s">
        <v>1675</v>
      </c>
      <c r="AR10" s="495" t="s">
        <v>206</v>
      </c>
      <c r="AS10" s="496" t="s">
        <v>1619</v>
      </c>
      <c r="AT10" s="495" t="s">
        <v>208</v>
      </c>
      <c r="AU10" s="495">
        <f>+AI10*AA10</f>
        <v>0.2</v>
      </c>
      <c r="AV10" s="583">
        <f>+AA10-AU10</f>
        <v>0.3</v>
      </c>
      <c r="AW10" s="789" t="str">
        <f>+IF(C10="Corrupción","Moderado",IF(AV13&lt;=25%,"Bajo",IF(AV13&lt;=50%,"Moderado",IF(AV13&lt;=75%,"Alto",IF(AV13&gt;75%,"Extremo","")))))</f>
        <v>Bajo</v>
      </c>
      <c r="AX10" s="750" t="s">
        <v>56</v>
      </c>
      <c r="AY10" s="166">
        <v>1</v>
      </c>
      <c r="AZ10" s="29" t="s">
        <v>1676</v>
      </c>
      <c r="BA10" s="487" t="s">
        <v>1619</v>
      </c>
      <c r="BB10" s="486">
        <v>44927</v>
      </c>
      <c r="BC10" s="486">
        <v>45291</v>
      </c>
      <c r="BD10" s="487" t="s">
        <v>1677</v>
      </c>
      <c r="BE10" s="86">
        <v>44985</v>
      </c>
      <c r="BF10" s="87" t="s">
        <v>1678</v>
      </c>
      <c r="BG10" s="87" t="s">
        <v>1679</v>
      </c>
      <c r="BH10" s="34">
        <v>45046</v>
      </c>
      <c r="BI10" s="87"/>
      <c r="BJ10" s="87"/>
      <c r="BK10" s="34">
        <v>45107</v>
      </c>
      <c r="BL10" s="102"/>
      <c r="BM10" s="34"/>
      <c r="BN10" s="34">
        <v>45169</v>
      </c>
      <c r="BO10" s="102"/>
      <c r="BP10" s="102"/>
      <c r="BQ10" s="34">
        <v>45230</v>
      </c>
      <c r="BR10" s="102"/>
      <c r="BS10" s="102"/>
      <c r="BT10" s="34">
        <v>45291</v>
      </c>
      <c r="BU10" s="34"/>
      <c r="BV10" s="162"/>
    </row>
    <row r="11" spans="1:74" ht="69" x14ac:dyDescent="0.3">
      <c r="A11" s="702"/>
      <c r="B11" s="701"/>
      <c r="C11" s="701"/>
      <c r="D11" s="701"/>
      <c r="E11" s="701"/>
      <c r="F11" s="724"/>
      <c r="G11" s="701"/>
      <c r="H11" s="701"/>
      <c r="I11" s="724"/>
      <c r="J11" s="701"/>
      <c r="K11" s="701"/>
      <c r="L11" s="725"/>
      <c r="M11" s="701"/>
      <c r="N11" s="701"/>
      <c r="O11" s="701"/>
      <c r="P11" s="701"/>
      <c r="Q11" s="701"/>
      <c r="R11" s="701"/>
      <c r="S11" s="729"/>
      <c r="T11" s="729"/>
      <c r="U11" s="729"/>
      <c r="V11" s="732"/>
      <c r="W11" s="726"/>
      <c r="X11" s="730"/>
      <c r="Y11" s="726"/>
      <c r="Z11" s="722"/>
      <c r="AA11" s="726"/>
      <c r="AB11" s="736"/>
      <c r="AC11" s="49" t="s">
        <v>1658</v>
      </c>
      <c r="AD11" s="49" t="s">
        <v>1680</v>
      </c>
      <c r="AE11" s="49" t="s">
        <v>54</v>
      </c>
      <c r="AF11" s="31">
        <f t="shared" si="0"/>
        <v>0.25</v>
      </c>
      <c r="AG11" s="496" t="s">
        <v>199</v>
      </c>
      <c r="AH11" s="31">
        <f t="shared" si="1"/>
        <v>0.15</v>
      </c>
      <c r="AI11" s="31">
        <f t="shared" si="3"/>
        <v>0.4</v>
      </c>
      <c r="AJ11" s="496" t="s">
        <v>200</v>
      </c>
      <c r="AK11" s="483" t="s">
        <v>201</v>
      </c>
      <c r="AL11" s="49" t="s">
        <v>1660</v>
      </c>
      <c r="AM11" s="483" t="s">
        <v>23</v>
      </c>
      <c r="AN11" s="496" t="s">
        <v>1681</v>
      </c>
      <c r="AO11" s="496" t="s">
        <v>40</v>
      </c>
      <c r="AP11" s="496" t="s">
        <v>1662</v>
      </c>
      <c r="AQ11" s="496" t="s">
        <v>1682</v>
      </c>
      <c r="AR11" s="496" t="s">
        <v>206</v>
      </c>
      <c r="AS11" s="496" t="s">
        <v>1664</v>
      </c>
      <c r="AT11" s="496" t="s">
        <v>208</v>
      </c>
      <c r="AU11" s="496">
        <f>+AV10*AI11</f>
        <v>0.12</v>
      </c>
      <c r="AV11" s="32">
        <f>+AV10-AU11</f>
        <v>0.18</v>
      </c>
      <c r="AW11" s="807"/>
      <c r="AX11" s="723"/>
      <c r="AY11" s="166">
        <v>2</v>
      </c>
      <c r="AZ11" s="29" t="s">
        <v>1683</v>
      </c>
      <c r="BA11" s="487" t="s">
        <v>1684</v>
      </c>
      <c r="BB11" s="486">
        <v>44927</v>
      </c>
      <c r="BC11" s="486">
        <v>45291</v>
      </c>
      <c r="BD11" s="487" t="s">
        <v>1685</v>
      </c>
      <c r="BE11" s="86">
        <v>44985</v>
      </c>
      <c r="BF11" s="87" t="s">
        <v>1686</v>
      </c>
      <c r="BG11" s="87" t="s">
        <v>1687</v>
      </c>
      <c r="BH11" s="34">
        <v>45046</v>
      </c>
      <c r="BI11" s="87"/>
      <c r="BJ11" s="87"/>
      <c r="BK11" s="34">
        <v>45107</v>
      </c>
      <c r="BL11" s="34"/>
      <c r="BM11" s="34"/>
      <c r="BN11" s="34">
        <v>45169</v>
      </c>
      <c r="BO11" s="34"/>
      <c r="BP11" s="34"/>
      <c r="BQ11" s="34">
        <v>45230</v>
      </c>
      <c r="BR11" s="34"/>
      <c r="BS11" s="34"/>
      <c r="BT11" s="34">
        <v>45291</v>
      </c>
      <c r="BU11" s="34"/>
      <c r="BV11" s="162"/>
    </row>
    <row r="12" spans="1:74" ht="69" x14ac:dyDescent="0.3">
      <c r="A12" s="702"/>
      <c r="B12" s="701"/>
      <c r="C12" s="701"/>
      <c r="D12" s="701"/>
      <c r="E12" s="701"/>
      <c r="F12" s="724"/>
      <c r="G12" s="701"/>
      <c r="H12" s="701"/>
      <c r="I12" s="724"/>
      <c r="J12" s="701"/>
      <c r="K12" s="701"/>
      <c r="L12" s="725"/>
      <c r="M12" s="701"/>
      <c r="N12" s="701"/>
      <c r="O12" s="701"/>
      <c r="P12" s="701"/>
      <c r="Q12" s="701"/>
      <c r="R12" s="701"/>
      <c r="S12" s="729"/>
      <c r="T12" s="729"/>
      <c r="U12" s="729"/>
      <c r="V12" s="732"/>
      <c r="W12" s="726"/>
      <c r="X12" s="730"/>
      <c r="Y12" s="726"/>
      <c r="Z12" s="722"/>
      <c r="AA12" s="726"/>
      <c r="AB12" s="736"/>
      <c r="AC12" s="49" t="s">
        <v>1635</v>
      </c>
      <c r="AD12" s="49" t="s">
        <v>1636</v>
      </c>
      <c r="AE12" s="49" t="s">
        <v>54</v>
      </c>
      <c r="AF12" s="31">
        <f t="shared" si="0"/>
        <v>0.25</v>
      </c>
      <c r="AG12" s="496" t="s">
        <v>199</v>
      </c>
      <c r="AH12" s="31">
        <f t="shared" si="1"/>
        <v>0.15</v>
      </c>
      <c r="AI12" s="31">
        <f t="shared" si="3"/>
        <v>0.4</v>
      </c>
      <c r="AJ12" s="496" t="s">
        <v>200</v>
      </c>
      <c r="AK12" s="483" t="s">
        <v>201</v>
      </c>
      <c r="AL12" s="49" t="s">
        <v>1637</v>
      </c>
      <c r="AM12" s="483" t="s">
        <v>23</v>
      </c>
      <c r="AN12" s="496" t="s">
        <v>1638</v>
      </c>
      <c r="AO12" s="496" t="s">
        <v>24</v>
      </c>
      <c r="AP12" s="496" t="s">
        <v>1639</v>
      </c>
      <c r="AQ12" s="496" t="s">
        <v>1640</v>
      </c>
      <c r="AR12" s="496" t="s">
        <v>206</v>
      </c>
      <c r="AS12" s="496" t="s">
        <v>1641</v>
      </c>
      <c r="AT12" s="496" t="s">
        <v>208</v>
      </c>
      <c r="AU12" s="496">
        <f>+AV11*AI12</f>
        <v>7.1999999999999995E-2</v>
      </c>
      <c r="AV12" s="32">
        <f>+AV11-AU12</f>
        <v>0.108</v>
      </c>
      <c r="AW12" s="807"/>
      <c r="AX12" s="723"/>
      <c r="AY12" s="167">
        <v>3</v>
      </c>
      <c r="AZ12" s="29" t="s">
        <v>1688</v>
      </c>
      <c r="BA12" s="487" t="s">
        <v>1619</v>
      </c>
      <c r="BB12" s="486">
        <v>44927</v>
      </c>
      <c r="BC12" s="486">
        <v>45291</v>
      </c>
      <c r="BD12" s="487" t="s">
        <v>1689</v>
      </c>
      <c r="BE12" s="86">
        <v>44985</v>
      </c>
      <c r="BF12" s="87" t="s">
        <v>1690</v>
      </c>
      <c r="BG12" s="87" t="s">
        <v>1691</v>
      </c>
      <c r="BH12" s="34">
        <v>45046</v>
      </c>
      <c r="BI12" s="87"/>
      <c r="BJ12" s="87"/>
      <c r="BK12" s="34">
        <v>45107</v>
      </c>
      <c r="BL12" s="87"/>
      <c r="BM12" s="34"/>
      <c r="BN12" s="34">
        <v>45169</v>
      </c>
      <c r="BO12" s="87"/>
      <c r="BP12" s="102"/>
      <c r="BQ12" s="34">
        <v>45230</v>
      </c>
      <c r="BR12" s="102"/>
      <c r="BS12" s="34"/>
      <c r="BT12" s="34">
        <v>45291</v>
      </c>
      <c r="BU12" s="34"/>
      <c r="BV12" s="162"/>
    </row>
    <row r="13" spans="1:74" ht="81.75" customHeight="1" thickBot="1" x14ac:dyDescent="0.35">
      <c r="A13" s="781"/>
      <c r="B13" s="755"/>
      <c r="C13" s="755"/>
      <c r="D13" s="755"/>
      <c r="E13" s="755"/>
      <c r="F13" s="878"/>
      <c r="G13" s="755"/>
      <c r="H13" s="755"/>
      <c r="I13" s="878"/>
      <c r="J13" s="755"/>
      <c r="K13" s="755"/>
      <c r="L13" s="762"/>
      <c r="M13" s="755"/>
      <c r="N13" s="473"/>
      <c r="O13" s="755"/>
      <c r="P13" s="473"/>
      <c r="Q13" s="755"/>
      <c r="R13" s="473"/>
      <c r="S13" s="772"/>
      <c r="T13" s="772"/>
      <c r="U13" s="469"/>
      <c r="V13" s="775"/>
      <c r="W13" s="462"/>
      <c r="X13" s="786"/>
      <c r="Y13" s="462"/>
      <c r="Z13" s="766"/>
      <c r="AA13" s="462"/>
      <c r="AB13" s="779"/>
      <c r="AC13" s="28" t="s">
        <v>1692</v>
      </c>
      <c r="AD13" s="28" t="s">
        <v>1693</v>
      </c>
      <c r="AE13" s="28" t="s">
        <v>54</v>
      </c>
      <c r="AF13" s="37">
        <f t="shared" si="0"/>
        <v>0.25</v>
      </c>
      <c r="AG13" s="513" t="s">
        <v>199</v>
      </c>
      <c r="AH13" s="37">
        <f t="shared" si="1"/>
        <v>0.15</v>
      </c>
      <c r="AI13" s="37">
        <f t="shared" si="3"/>
        <v>0.4</v>
      </c>
      <c r="AJ13" s="513" t="s">
        <v>200</v>
      </c>
      <c r="AK13" s="473" t="s">
        <v>201</v>
      </c>
      <c r="AL13" s="28" t="s">
        <v>1694</v>
      </c>
      <c r="AM13" s="473" t="s">
        <v>23</v>
      </c>
      <c r="AN13" s="513" t="s">
        <v>1695</v>
      </c>
      <c r="AO13" s="513" t="s">
        <v>24</v>
      </c>
      <c r="AP13" s="513" t="s">
        <v>1239</v>
      </c>
      <c r="AQ13" s="513" t="s">
        <v>1696</v>
      </c>
      <c r="AR13" s="513" t="s">
        <v>206</v>
      </c>
      <c r="AS13" s="513" t="s">
        <v>1684</v>
      </c>
      <c r="AT13" s="513" t="s">
        <v>208</v>
      </c>
      <c r="AU13" s="513">
        <f>+AV12*AI13</f>
        <v>4.3200000000000002E-2</v>
      </c>
      <c r="AV13" s="584">
        <f>+AV12-AU13</f>
        <v>6.4799999999999996E-2</v>
      </c>
      <c r="AW13" s="790"/>
      <c r="AX13" s="780"/>
      <c r="AY13" s="167">
        <v>4</v>
      </c>
      <c r="AZ13" s="29" t="s">
        <v>1697</v>
      </c>
      <c r="BA13" s="487" t="s">
        <v>1619</v>
      </c>
      <c r="BB13" s="486">
        <v>44927</v>
      </c>
      <c r="BC13" s="486">
        <v>45291</v>
      </c>
      <c r="BD13" s="487" t="s">
        <v>1698</v>
      </c>
      <c r="BE13" s="86">
        <v>44985</v>
      </c>
      <c r="BF13" s="87" t="s">
        <v>1699</v>
      </c>
      <c r="BG13" s="87" t="s">
        <v>1700</v>
      </c>
      <c r="BH13" s="34">
        <v>45046</v>
      </c>
      <c r="BI13" s="34"/>
      <c r="BJ13" s="126"/>
      <c r="BK13" s="34">
        <v>45107</v>
      </c>
      <c r="BL13" s="34"/>
      <c r="BM13" s="236"/>
      <c r="BN13" s="34">
        <v>45169</v>
      </c>
      <c r="BO13" s="34"/>
      <c r="BP13" s="236"/>
      <c r="BQ13" s="34">
        <v>45230</v>
      </c>
      <c r="BR13" s="34"/>
      <c r="BS13" s="236"/>
      <c r="BT13" s="34">
        <v>45291</v>
      </c>
      <c r="BU13" s="34"/>
      <c r="BV13" s="162"/>
    </row>
    <row r="14" spans="1:74" ht="259.2" x14ac:dyDescent="0.3">
      <c r="A14" s="493" t="s">
        <v>201</v>
      </c>
      <c r="B14" s="472" t="s">
        <v>106</v>
      </c>
      <c r="C14" s="472" t="s">
        <v>98</v>
      </c>
      <c r="D14" s="472" t="s">
        <v>87</v>
      </c>
      <c r="E14" s="472" t="s">
        <v>18</v>
      </c>
      <c r="F14" s="484" t="s">
        <v>1701</v>
      </c>
      <c r="G14" s="472" t="s">
        <v>1702</v>
      </c>
      <c r="H14" s="472" t="s">
        <v>1703</v>
      </c>
      <c r="I14" s="484" t="s">
        <v>1704</v>
      </c>
      <c r="J14" s="472" t="s">
        <v>63</v>
      </c>
      <c r="K14" s="472">
        <v>0</v>
      </c>
      <c r="L14" s="475">
        <f>IF(J14="Diaria",+(K14/360),IF(J14="Mensual",+(K14/12),IF(J14="Bimestral",+(K14/6),IF(J14="Trimestral",+(K14/4),IF(J14="Semestral",+(K14/2),IF(J14="Anual",+(K14/1),""))))))</f>
        <v>0</v>
      </c>
      <c r="M14" s="472" t="s">
        <v>29</v>
      </c>
      <c r="N14" s="47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472" t="s">
        <v>61</v>
      </c>
      <c r="P14" s="47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472" t="s">
        <v>31</v>
      </c>
      <c r="R14" s="47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468" t="s">
        <v>26</v>
      </c>
      <c r="T14" s="468" t="s">
        <v>43</v>
      </c>
      <c r="U14" s="468">
        <f>+MAX(N14,P14,R14)</f>
        <v>0.6</v>
      </c>
      <c r="V14" s="479" t="str">
        <f>IF(L14&lt;=20%,"Muy baja",IF(L14&lt;=40%,"Baja",IF(L14&lt;=60%,"Media",IF(L14&lt;=80%,"Alta",IF(L14&lt;=100%,"Muy alta",IF(L14&gt;=100%,"Muy alta",""))))))</f>
        <v>Muy baja</v>
      </c>
      <c r="W14" s="461">
        <v>0.2</v>
      </c>
      <c r="X14" s="470" t="str">
        <f>IF(U14=20%,"Leve",IF(U14=40%,"Menor",IF(U14=60%,"Moderado",IF(U14=80%,"Mayor",IF(U14=100%,"Catastrófico","")))))</f>
        <v>Moderado</v>
      </c>
      <c r="Y14" s="488">
        <v>0.6</v>
      </c>
      <c r="Z14" s="465" t="s">
        <v>53</v>
      </c>
      <c r="AA14" s="461">
        <f>IF(Z14="Bajo",25%,IF(Z14="Moderado",50%,IF(Z14="Alto",75%,IF(Z14="Extremo",100%,""))))</f>
        <v>0.5</v>
      </c>
      <c r="AB14" s="507" t="s">
        <v>1705</v>
      </c>
      <c r="AC14" s="50" t="s">
        <v>1706</v>
      </c>
      <c r="AD14" s="50" t="s">
        <v>1707</v>
      </c>
      <c r="AE14" s="50" t="s">
        <v>54</v>
      </c>
      <c r="AF14" s="22">
        <f t="shared" si="0"/>
        <v>0.25</v>
      </c>
      <c r="AG14" s="495" t="s">
        <v>199</v>
      </c>
      <c r="AH14" s="22">
        <f t="shared" si="1"/>
        <v>0.15</v>
      </c>
      <c r="AI14" s="22">
        <f t="shared" si="3"/>
        <v>0.4</v>
      </c>
      <c r="AJ14" s="495" t="s">
        <v>896</v>
      </c>
      <c r="AK14" s="472" t="s">
        <v>201</v>
      </c>
      <c r="AL14" s="50" t="s">
        <v>1708</v>
      </c>
      <c r="AM14" s="472" t="s">
        <v>23</v>
      </c>
      <c r="AN14" s="495" t="s">
        <v>1628</v>
      </c>
      <c r="AO14" s="495" t="s">
        <v>24</v>
      </c>
      <c r="AP14" s="495" t="s">
        <v>1709</v>
      </c>
      <c r="AQ14" s="495" t="s">
        <v>1710</v>
      </c>
      <c r="AR14" s="495" t="s">
        <v>206</v>
      </c>
      <c r="AS14" s="495" t="s">
        <v>1711</v>
      </c>
      <c r="AT14" s="495" t="s">
        <v>208</v>
      </c>
      <c r="AU14" s="495">
        <f>+AI14*AA14</f>
        <v>0.2</v>
      </c>
      <c r="AV14" s="583">
        <f>+AA14-AU14</f>
        <v>0.3</v>
      </c>
      <c r="AW14" s="465" t="str">
        <f>+IF(C14="Corrupción","Moderado",IF(AV14&lt;=25%,"Bajo",IF(AV14&lt;=50%,"Moderado",IF(AV14&lt;=75%,"Alto",IF(AV14&gt;75%,"Extremo","")))))</f>
        <v>Moderado</v>
      </c>
      <c r="AX14" s="467" t="s">
        <v>56</v>
      </c>
      <c r="AY14" s="166">
        <v>1</v>
      </c>
      <c r="AZ14" s="29" t="s">
        <v>1712</v>
      </c>
      <c r="BA14" s="483" t="s">
        <v>1713</v>
      </c>
      <c r="BB14" s="486">
        <v>44927</v>
      </c>
      <c r="BC14" s="486">
        <v>45291</v>
      </c>
      <c r="BD14" s="487" t="s">
        <v>1714</v>
      </c>
      <c r="BE14" s="86">
        <v>44985</v>
      </c>
      <c r="BF14" s="1119"/>
      <c r="BG14" s="87"/>
      <c r="BH14" s="34">
        <v>45046</v>
      </c>
      <c r="BI14" s="87"/>
      <c r="BJ14" s="87"/>
      <c r="BK14" s="34">
        <v>45107</v>
      </c>
      <c r="BL14" s="34"/>
      <c r="BM14" s="34"/>
      <c r="BN14" s="34">
        <v>45169</v>
      </c>
      <c r="BO14" s="34"/>
      <c r="BP14" s="34"/>
      <c r="BQ14" s="34">
        <v>45230</v>
      </c>
      <c r="BR14" s="34"/>
      <c r="BS14" s="34"/>
      <c r="BT14" s="34">
        <v>45291</v>
      </c>
      <c r="BU14" s="34"/>
      <c r="BV14" s="162"/>
    </row>
    <row r="15" spans="1:74" ht="133.5" customHeight="1" x14ac:dyDescent="0.3">
      <c r="A15" s="493" t="s">
        <v>201</v>
      </c>
      <c r="B15" s="472" t="s">
        <v>106</v>
      </c>
      <c r="C15" s="472" t="s">
        <v>89</v>
      </c>
      <c r="D15" s="472" t="s">
        <v>87</v>
      </c>
      <c r="E15" s="472" t="s">
        <v>34</v>
      </c>
      <c r="F15" s="580" t="s">
        <v>1715</v>
      </c>
      <c r="G15" s="484" t="s">
        <v>1716</v>
      </c>
      <c r="H15" s="472" t="s">
        <v>1717</v>
      </c>
      <c r="I15" s="495" t="s">
        <v>1718</v>
      </c>
      <c r="J15" s="472" t="s">
        <v>32</v>
      </c>
      <c r="K15" s="472">
        <v>72</v>
      </c>
      <c r="L15" s="475">
        <f>IF(J15="Diaria",+(K15/360),IF(J15="Mensual",+(K15/12),IF(J15="Bimestral",+(K15/6),IF(J15="Trimestral",+(K15/4),IF(J15="Semestral",+(K15/2),IF(J15="Anual",+(K15/1),""))))))</f>
        <v>0.2</v>
      </c>
      <c r="M15" s="472" t="s">
        <v>29</v>
      </c>
      <c r="N15" s="47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72" t="s">
        <v>61</v>
      </c>
      <c r="P15" s="47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472" t="s">
        <v>70</v>
      </c>
      <c r="R15" s="47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68" t="s">
        <v>70</v>
      </c>
      <c r="T15" s="468" t="s">
        <v>70</v>
      </c>
      <c r="U15" s="468">
        <f>+MAX(N15,P15,R15)</f>
        <v>0.6</v>
      </c>
      <c r="V15" s="479" t="str">
        <f>IF(L15&lt;=20%,"Muy baja",IF(L15&lt;=40%,"Baja",IF(L15&lt;=60%,"Media",IF(L15&lt;=80%,"Alta",IF(L15&lt;=100%,"Muy alta",IF(L15&gt;=100%,"Muy alta",""))))))</f>
        <v>Muy baja</v>
      </c>
      <c r="W15" s="180">
        <v>0.2</v>
      </c>
      <c r="X15" s="479" t="str">
        <f>IF(U10=20%,"Leve",IF(U15=40%,"Menor",IF(U15=60%,"Moderado",IF(U15=80%,"Mayor",IF(U15=100%,"Catastrófico","")))))</f>
        <v>Leve</v>
      </c>
      <c r="Y15" s="180">
        <v>0.2</v>
      </c>
      <c r="Z15" s="509" t="s">
        <v>152</v>
      </c>
      <c r="AA15" s="461">
        <f>IF(Z15="Bajo",25%,IF(Z15="Moderado",50%,IF(Z15="Alto",75%,IF(Z15="Extremo",100%,""))))</f>
        <v>0.25</v>
      </c>
      <c r="AB15" s="582" t="s">
        <v>1719</v>
      </c>
      <c r="AC15" s="50" t="s">
        <v>1720</v>
      </c>
      <c r="AD15" s="50" t="s">
        <v>1721</v>
      </c>
      <c r="AE15" s="50" t="s">
        <v>54</v>
      </c>
      <c r="AF15" s="22">
        <f t="shared" si="0"/>
        <v>0.25</v>
      </c>
      <c r="AG15" s="495" t="s">
        <v>199</v>
      </c>
      <c r="AH15" s="22">
        <f t="shared" si="1"/>
        <v>0.15</v>
      </c>
      <c r="AI15" s="22">
        <f t="shared" si="3"/>
        <v>0.4</v>
      </c>
      <c r="AJ15" s="495" t="s">
        <v>200</v>
      </c>
      <c r="AK15" s="472" t="s">
        <v>201</v>
      </c>
      <c r="AL15" s="50" t="s">
        <v>1722</v>
      </c>
      <c r="AM15" s="472" t="s">
        <v>39</v>
      </c>
      <c r="AN15" s="495"/>
      <c r="AO15" s="495" t="s">
        <v>24</v>
      </c>
      <c r="AP15" s="495" t="s">
        <v>1723</v>
      </c>
      <c r="AQ15" s="495" t="s">
        <v>1724</v>
      </c>
      <c r="AR15" s="495" t="s">
        <v>206</v>
      </c>
      <c r="AS15" s="496" t="s">
        <v>1619</v>
      </c>
      <c r="AT15" s="495" t="s">
        <v>208</v>
      </c>
      <c r="AU15" s="495">
        <f>+AI15*AA15</f>
        <v>0.1</v>
      </c>
      <c r="AV15" s="583">
        <f>+AA15-AU15</f>
        <v>0.15</v>
      </c>
      <c r="AW15" s="509" t="str">
        <f>+IF(C15="Corrupción","Moderado",IF(AV15&lt;=25%,"Bajo",IF(AV15&lt;=50%,"Moderado",IF(AV15&lt;=75%,"Alto",IF(AV15&gt;75%,"Extremo","")))))</f>
        <v>Bajo</v>
      </c>
      <c r="AX15" s="467" t="s">
        <v>56</v>
      </c>
      <c r="AY15" s="163">
        <v>1</v>
      </c>
      <c r="AZ15" s="13" t="s">
        <v>1720</v>
      </c>
      <c r="BA15" s="130" t="s">
        <v>1619</v>
      </c>
      <c r="BB15" s="131">
        <v>45234</v>
      </c>
      <c r="BC15" s="131">
        <v>45291</v>
      </c>
      <c r="BD15" s="130" t="s">
        <v>70</v>
      </c>
      <c r="BE15" s="132">
        <v>44985</v>
      </c>
      <c r="BF15" s="133" t="s">
        <v>1725</v>
      </c>
      <c r="BG15" s="133" t="s">
        <v>1726</v>
      </c>
      <c r="BH15" s="134">
        <v>45046</v>
      </c>
      <c r="BI15" s="176"/>
      <c r="BJ15" s="174"/>
      <c r="BK15" s="134">
        <v>45107</v>
      </c>
      <c r="BL15" s="176"/>
      <c r="BM15" s="237"/>
      <c r="BN15" s="134">
        <v>45169</v>
      </c>
      <c r="BO15" s="176"/>
      <c r="BP15" s="134"/>
      <c r="BQ15" s="134">
        <v>45230</v>
      </c>
      <c r="BR15" s="176"/>
      <c r="BS15" s="134"/>
      <c r="BT15" s="134">
        <v>45291</v>
      </c>
      <c r="BU15" s="134"/>
      <c r="BV15" s="164"/>
    </row>
  </sheetData>
  <sheetProtection formatCells="0" formatColumns="0" formatRows="0"/>
  <mergeCells count="83">
    <mergeCell ref="AA10:AA12"/>
    <mergeCell ref="W10:W12"/>
    <mergeCell ref="Z10:Z13"/>
    <mergeCell ref="Y10:Y12"/>
    <mergeCell ref="F10:F13"/>
    <mergeCell ref="G10:G13"/>
    <mergeCell ref="H10:H13"/>
    <mergeCell ref="I10:I13"/>
    <mergeCell ref="J10:J13"/>
    <mergeCell ref="A10:A13"/>
    <mergeCell ref="B10:B13"/>
    <mergeCell ref="C10:C13"/>
    <mergeCell ref="D10:D13"/>
    <mergeCell ref="E10:E13"/>
    <mergeCell ref="A4:A9"/>
    <mergeCell ref="B4:B9"/>
    <mergeCell ref="G3:H3"/>
    <mergeCell ref="J4:J9"/>
    <mergeCell ref="X4:X9"/>
    <mergeCell ref="M4:M9"/>
    <mergeCell ref="K4:K9"/>
    <mergeCell ref="H4:H9"/>
    <mergeCell ref="L4:L9"/>
    <mergeCell ref="T4:T9"/>
    <mergeCell ref="V4:V9"/>
    <mergeCell ref="C4:C9"/>
    <mergeCell ref="D4:D9"/>
    <mergeCell ref="E4:E9"/>
    <mergeCell ref="F4:F9"/>
    <mergeCell ref="G4:G9"/>
    <mergeCell ref="AY2:AZ3"/>
    <mergeCell ref="BC2:BC3"/>
    <mergeCell ref="AI2:AI3"/>
    <mergeCell ref="A1:T2"/>
    <mergeCell ref="AE2:AH2"/>
    <mergeCell ref="AC1:AT1"/>
    <mergeCell ref="AV1:AX1"/>
    <mergeCell ref="AC2:AC3"/>
    <mergeCell ref="AD2:AD3"/>
    <mergeCell ref="AU2:AW3"/>
    <mergeCell ref="AX2:AX3"/>
    <mergeCell ref="AY1:BV1"/>
    <mergeCell ref="BE2:BV2"/>
    <mergeCell ref="BA2:BA3"/>
    <mergeCell ref="BD2:BD3"/>
    <mergeCell ref="BB2:BB3"/>
    <mergeCell ref="U1:AB2"/>
    <mergeCell ref="N10:N12"/>
    <mergeCell ref="P10:P12"/>
    <mergeCell ref="R10:R12"/>
    <mergeCell ref="K10:K13"/>
    <mergeCell ref="L10:L13"/>
    <mergeCell ref="M10:M13"/>
    <mergeCell ref="Q10:Q13"/>
    <mergeCell ref="Z4:Z9"/>
    <mergeCell ref="AA4:AA9"/>
    <mergeCell ref="AB4:AB9"/>
    <mergeCell ref="O4:O9"/>
    <mergeCell ref="P4:P9"/>
    <mergeCell ref="W4:W9"/>
    <mergeCell ref="S4:S9"/>
    <mergeCell ref="Q4:Q9"/>
    <mergeCell ref="AJ2:AT2"/>
    <mergeCell ref="AR3:AS3"/>
    <mergeCell ref="AK3:AL3"/>
    <mergeCell ref="AM3:AN3"/>
    <mergeCell ref="AO3:AP3"/>
    <mergeCell ref="AX4:AX9"/>
    <mergeCell ref="AW4:AW9"/>
    <mergeCell ref="N4:N9"/>
    <mergeCell ref="O10:O13"/>
    <mergeCell ref="I4:I9"/>
    <mergeCell ref="R4:R9"/>
    <mergeCell ref="U4:U9"/>
    <mergeCell ref="Y4:Y9"/>
    <mergeCell ref="S10:S13"/>
    <mergeCell ref="T10:T13"/>
    <mergeCell ref="V10:V13"/>
    <mergeCell ref="X10:X13"/>
    <mergeCell ref="AX10:AX13"/>
    <mergeCell ref="AB10:AB13"/>
    <mergeCell ref="U10:U12"/>
    <mergeCell ref="AW10:AW13"/>
  </mergeCells>
  <conditionalFormatting sqref="AC4">
    <cfRule type="containsText" dxfId="381" priority="717" operator="containsText" text="ALTA">
      <formula>NOT(ISERROR(SEARCH("ALTA",AC4)))</formula>
    </cfRule>
    <cfRule type="containsText" dxfId="380" priority="716" operator="containsText" text="MEDIA">
      <formula>NOT(ISERROR(SEARCH("MEDIA",AC4)))</formula>
    </cfRule>
    <cfRule type="containsText" dxfId="379" priority="715" operator="containsText" text="BAJA">
      <formula>NOT(ISERROR(SEARCH("BAJA",AC4)))</formula>
    </cfRule>
  </conditionalFormatting>
  <conditionalFormatting sqref="AC10:AL10">
    <cfRule type="containsText" dxfId="378" priority="502" operator="containsText" text="ALTA">
      <formula>NOT(ISERROR(SEARCH("ALTA",AC10)))</formula>
    </cfRule>
    <cfRule type="containsText" dxfId="377" priority="501" operator="containsText" text="MEDIA">
      <formula>NOT(ISERROR(SEARCH("MEDIA",AC10)))</formula>
    </cfRule>
    <cfRule type="containsText" dxfId="376" priority="500" operator="containsText" text="BAJA">
      <formula>NOT(ISERROR(SEARCH("BAJA",AC10)))</formula>
    </cfRule>
  </conditionalFormatting>
  <conditionalFormatting sqref="AC14:BA14">
    <cfRule type="containsText" dxfId="375" priority="228" operator="containsText" text="BAJA">
      <formula>NOT(ISERROR(SEARCH("BAJA",AC14)))</formula>
    </cfRule>
    <cfRule type="containsText" dxfId="374" priority="229" operator="containsText" text="MEDIA">
      <formula>NOT(ISERROR(SEARCH("MEDIA",AC14)))</formula>
    </cfRule>
    <cfRule type="containsText" dxfId="373" priority="230" operator="containsText" text="ALTA">
      <formula>NOT(ISERROR(SEARCH("ALTA",AC14)))</formula>
    </cfRule>
  </conditionalFormatting>
  <conditionalFormatting sqref="AD15">
    <cfRule type="containsText" dxfId="372" priority="58" operator="containsText" text="BAJA">
      <formula>NOT(ISERROR(SEARCH("BAJA",AD15)))</formula>
    </cfRule>
    <cfRule type="containsText" dxfId="371" priority="59" operator="containsText" text="MEDIA">
      <formula>NOT(ISERROR(SEARCH("MEDIA",AD15)))</formula>
    </cfRule>
    <cfRule type="containsText" dxfId="370" priority="60" operator="containsText" text="ALTA">
      <formula>NOT(ISERROR(SEARCH("ALTA",AD15)))</formula>
    </cfRule>
  </conditionalFormatting>
  <conditionalFormatting sqref="AJ4:AK12">
    <cfRule type="containsText" dxfId="369" priority="702" operator="containsText" text="ALTA">
      <formula>NOT(ISERROR(SEARCH("ALTA",AJ4)))</formula>
    </cfRule>
    <cfRule type="containsText" dxfId="368" priority="701" operator="containsText" text="MEDIA">
      <formula>NOT(ISERROR(SEARCH("MEDIA",AJ4)))</formula>
    </cfRule>
    <cfRule type="containsText" dxfId="367" priority="700" operator="containsText" text="BAJA">
      <formula>NOT(ISERROR(SEARCH("BAJA",AJ4)))</formula>
    </cfRule>
  </conditionalFormatting>
  <conditionalFormatting sqref="AJ13:AK14">
    <cfRule type="containsText" dxfId="366" priority="420" operator="containsText" text="ALTA">
      <formula>NOT(ISERROR(SEARCH("ALTA",AJ13)))</formula>
    </cfRule>
    <cfRule type="containsText" dxfId="365" priority="419" operator="containsText" text="MEDIA">
      <formula>NOT(ISERROR(SEARCH("MEDIA",AJ13)))</formula>
    </cfRule>
    <cfRule type="containsText" dxfId="364" priority="418" operator="containsText" text="BAJA">
      <formula>NOT(ISERROR(SEARCH("BAJA",AJ13)))</formula>
    </cfRule>
  </conditionalFormatting>
  <conditionalFormatting sqref="AJ15:AL15">
    <cfRule type="containsText" dxfId="363" priority="57" operator="containsText" text="ALTA">
      <formula>NOT(ISERROR(SEARCH("ALTA",AJ15)))</formula>
    </cfRule>
  </conditionalFormatting>
  <conditionalFormatting sqref="AJ15:AN15">
    <cfRule type="containsText" dxfId="362" priority="52" operator="containsText" text="BAJA">
      <formula>NOT(ISERROR(SEARCH("BAJA",AJ15)))</formula>
    </cfRule>
    <cfRule type="containsText" dxfId="361" priority="53" operator="containsText" text="MEDIA">
      <formula>NOT(ISERROR(SEARCH("MEDIA",AJ15)))</formula>
    </cfRule>
  </conditionalFormatting>
  <conditionalFormatting sqref="AN10">
    <cfRule type="containsText" dxfId="360" priority="426" operator="containsText" text="ALTA">
      <formula>NOT(ISERROR(SEARCH("ALTA",AN10)))</formula>
    </cfRule>
    <cfRule type="containsText" dxfId="359" priority="425" operator="containsText" text="MEDIA">
      <formula>NOT(ISERROR(SEARCH("MEDIA",AN10)))</formula>
    </cfRule>
    <cfRule type="containsText" dxfId="358" priority="424" operator="containsText" text="BAJA">
      <formula>NOT(ISERROR(SEARCH("BAJA",AN10)))</formula>
    </cfRule>
  </conditionalFormatting>
  <conditionalFormatting sqref="AN15">
    <cfRule type="containsText" dxfId="357" priority="54" operator="containsText" text="ALTA">
      <formula>NOT(ISERROR(SEARCH("ALTA",AN15)))</formula>
    </cfRule>
  </conditionalFormatting>
  <conditionalFormatting sqref="AN11:AS11">
    <cfRule type="containsText" dxfId="356" priority="490" operator="containsText" text="ALTA">
      <formula>NOT(ISERROR(SEARCH("ALTA",AN11)))</formula>
    </cfRule>
    <cfRule type="containsText" dxfId="355" priority="489" operator="containsText" text="MEDIA">
      <formula>NOT(ISERROR(SEARCH("MEDIA",AN11)))</formula>
    </cfRule>
    <cfRule type="containsText" dxfId="354" priority="488" operator="containsText" text="BAJA">
      <formula>NOT(ISERROR(SEARCH("BAJA",AN11)))</formula>
    </cfRule>
  </conditionalFormatting>
  <conditionalFormatting sqref="AP10:AR10">
    <cfRule type="containsText" dxfId="353" priority="477" operator="containsText" text="MEDIA">
      <formula>NOT(ISERROR(SEARCH("MEDIA",AP10)))</formula>
    </cfRule>
    <cfRule type="containsText" dxfId="352" priority="478" operator="containsText" text="ALTA">
      <formula>NOT(ISERROR(SEARCH("ALTA",AP10)))</formula>
    </cfRule>
    <cfRule type="containsText" dxfId="351" priority="476" operator="containsText" text="BAJA">
      <formula>NOT(ISERROR(SEARCH("BAJA",AP10)))</formula>
    </cfRule>
  </conditionalFormatting>
  <conditionalFormatting sqref="AP15:AS15">
    <cfRule type="containsText" dxfId="350" priority="2" operator="containsText" text="MEDIA">
      <formula>NOT(ISERROR(SEARCH("MEDIA",AP15)))</formula>
    </cfRule>
    <cfRule type="containsText" dxfId="349" priority="3" operator="containsText" text="ALTA">
      <formula>NOT(ISERROR(SEARCH("ALTA",AP15)))</formula>
    </cfRule>
    <cfRule type="containsText" dxfId="348" priority="1" operator="containsText" text="BAJA">
      <formula>NOT(ISERROR(SEARCH("BAJA",AP15)))</formula>
    </cfRule>
  </conditionalFormatting>
  <conditionalFormatting sqref="AR4">
    <cfRule type="containsText" dxfId="347" priority="714" operator="containsText" text="ALTA">
      <formula>NOT(ISERROR(SEARCH("ALTA",AR4)))</formula>
    </cfRule>
    <cfRule type="containsText" dxfId="346" priority="713" operator="containsText" text="MEDIA">
      <formula>NOT(ISERROR(SEARCH("MEDIA",AR4)))</formula>
    </cfRule>
    <cfRule type="containsText" dxfId="345" priority="712" operator="containsText" text="BAJA">
      <formula>NOT(ISERROR(SEARCH("BAJA",AR4)))</formula>
    </cfRule>
  </conditionalFormatting>
  <conditionalFormatting sqref="AR14:AS14">
    <cfRule type="containsText" dxfId="344" priority="266" operator="containsText" text="ALTA">
      <formula>NOT(ISERROR(SEARCH("ALTA",AR14)))</formula>
    </cfRule>
    <cfRule type="containsText" dxfId="343" priority="265" operator="containsText" text="MEDIA">
      <formula>NOT(ISERROR(SEARCH("MEDIA",AR14)))</formula>
    </cfRule>
    <cfRule type="containsText" dxfId="342" priority="264" operator="containsText" text="BAJA">
      <formula>NOT(ISERROR(SEARCH("BAJA",AR14)))</formula>
    </cfRule>
  </conditionalFormatting>
  <conditionalFormatting sqref="AS4:AS5">
    <cfRule type="containsText" dxfId="341" priority="711" operator="containsText" text="ALTA">
      <formula>NOT(ISERROR(SEARCH("ALTA",AS4)))</formula>
    </cfRule>
    <cfRule type="containsText" dxfId="340" priority="710" operator="containsText" text="MEDIA">
      <formula>NOT(ISERROR(SEARCH("MEDIA",AS4)))</formula>
    </cfRule>
    <cfRule type="containsText" dxfId="339" priority="709" operator="containsText" text="BAJA">
      <formula>NOT(ISERROR(SEARCH("BAJA",AS4)))</formula>
    </cfRule>
  </conditionalFormatting>
  <conditionalFormatting sqref="AS7:AS8">
    <cfRule type="containsText" dxfId="338" priority="7" operator="containsText" text="BAJA">
      <formula>NOT(ISERROR(SEARCH("BAJA",AS7)))</formula>
    </cfRule>
    <cfRule type="containsText" dxfId="337" priority="8" operator="containsText" text="MEDIA">
      <formula>NOT(ISERROR(SEARCH("MEDIA",AS7)))</formula>
    </cfRule>
    <cfRule type="containsText" dxfId="336" priority="9" operator="containsText" text="ALTA">
      <formula>NOT(ISERROR(SEARCH("ALTA",AS7)))</formula>
    </cfRule>
  </conditionalFormatting>
  <conditionalFormatting sqref="AS10:AS11">
    <cfRule type="containsText" dxfId="335" priority="4" operator="containsText" text="BAJA">
      <formula>NOT(ISERROR(SEARCH("BAJA",AS10)))</formula>
    </cfRule>
    <cfRule type="containsText" dxfId="334" priority="5" operator="containsText" text="MEDIA">
      <formula>NOT(ISERROR(SEARCH("MEDIA",AS10)))</formula>
    </cfRule>
    <cfRule type="containsText" dxfId="333" priority="6" operator="containsText" text="ALTA">
      <formula>NOT(ISERROR(SEARCH("ALTA",AS10)))</formula>
    </cfRule>
  </conditionalFormatting>
  <conditionalFormatting sqref="AS11">
    <cfRule type="containsText" dxfId="332" priority="492" operator="containsText" text="MEDIA">
      <formula>NOT(ISERROR(SEARCH("MEDIA",AS11)))</formula>
    </cfRule>
    <cfRule type="containsText" dxfId="331" priority="493" operator="containsText" text="ALTA">
      <formula>NOT(ISERROR(SEARCH("ALTA",AS11)))</formula>
    </cfRule>
    <cfRule type="containsText" dxfId="330" priority="491" operator="containsText" text="BAJA">
      <formula>NOT(ISERROR(SEARCH("BAJA",AS11)))</formula>
    </cfRule>
  </conditionalFormatting>
  <conditionalFormatting sqref="AU4:AV8">
    <cfRule type="containsText" dxfId="329" priority="1088" operator="containsText" text="BAJA">
      <formula>NOT(ISERROR(SEARCH("BAJA",AU4)))</formula>
    </cfRule>
    <cfRule type="containsText" dxfId="328" priority="1089" operator="containsText" text="MEDIA">
      <formula>NOT(ISERROR(SEARCH("MEDIA",AU4)))</formula>
    </cfRule>
    <cfRule type="containsText" dxfId="327" priority="1090" operator="containsText" text="ALTA">
      <formula>NOT(ISERROR(SEARCH("ALTA",AU4)))</formula>
    </cfRule>
  </conditionalFormatting>
  <conditionalFormatting sqref="AU10:AV14">
    <cfRule type="containsText" dxfId="326" priority="315" operator="containsText" text="ALTA">
      <formula>NOT(ISERROR(SEARCH("ALTA",AU10)))</formula>
    </cfRule>
    <cfRule type="containsText" dxfId="325" priority="313" operator="containsText" text="BAJA">
      <formula>NOT(ISERROR(SEARCH("BAJA",AU10)))</formula>
    </cfRule>
    <cfRule type="containsText" dxfId="324" priority="314" operator="containsText" text="MEDIA">
      <formula>NOT(ISERROR(SEARCH("MEDIA",AU10)))</formula>
    </cfRule>
  </conditionalFormatting>
  <conditionalFormatting sqref="AU15:AV15">
    <cfRule type="containsText" dxfId="323" priority="112" operator="containsText" text="MEDIA">
      <formula>NOT(ISERROR(SEARCH("MEDIA",AU15)))</formula>
    </cfRule>
    <cfRule type="containsText" dxfId="322" priority="111" operator="containsText" text="BAJA">
      <formula>NOT(ISERROR(SEARCH("BAJA",AU15)))</formula>
    </cfRule>
    <cfRule type="containsText" dxfId="321" priority="113" operator="containsText" text="ALTA">
      <formula>NOT(ISERROR(SEARCH("ALTA",AU15)))</formula>
    </cfRule>
  </conditionalFormatting>
  <conditionalFormatting sqref="AV4:AV14">
    <cfRule type="cellIs" dxfId="320" priority="309" operator="greaterThan">
      <formula>75%</formula>
    </cfRule>
    <cfRule type="cellIs" dxfId="319" priority="310" operator="between">
      <formula>51%</formula>
      <formula>75%</formula>
    </cfRule>
    <cfRule type="cellIs" dxfId="318" priority="311" operator="between">
      <formula>26%</formula>
      <formula>50%</formula>
    </cfRule>
    <cfRule type="cellIs" dxfId="317" priority="312" operator="between">
      <formula>0%</formula>
      <formula>25%</formula>
    </cfRule>
  </conditionalFormatting>
  <conditionalFormatting sqref="AV9">
    <cfRule type="containsText" dxfId="316" priority="1078" operator="containsText" text="BAJA">
      <formula>NOT(ISERROR(SEARCH("BAJA",AV9)))</formula>
    </cfRule>
    <cfRule type="containsText" dxfId="315" priority="1079" operator="containsText" text="MEDIA">
      <formula>NOT(ISERROR(SEARCH("MEDIA",AV9)))</formula>
    </cfRule>
    <cfRule type="containsText" dxfId="314" priority="1080" operator="containsText" text="ALTA">
      <formula>NOT(ISERROR(SEARCH("ALTA",AV9)))</formula>
    </cfRule>
  </conditionalFormatting>
  <conditionalFormatting sqref="AV15">
    <cfRule type="cellIs" dxfId="313" priority="110" operator="between">
      <formula>0%</formula>
      <formula>25%</formula>
    </cfRule>
    <cfRule type="cellIs" dxfId="312" priority="109" operator="between">
      <formula>26%</formula>
      <formula>50%</formula>
    </cfRule>
    <cfRule type="cellIs" dxfId="311" priority="108" operator="between">
      <formula>51%</formula>
      <formula>75%</formula>
    </cfRule>
    <cfRule type="cellIs" dxfId="310" priority="107" operator="greaterThan">
      <formula>75%</formula>
    </cfRule>
  </conditionalFormatting>
  <conditionalFormatting sqref="BA14">
    <cfRule type="containsText" dxfId="309" priority="225" operator="containsText" text="BAJA">
      <formula>NOT(ISERROR(SEARCH("BAJA",BA14)))</formula>
    </cfRule>
    <cfRule type="containsText" dxfId="308" priority="226" operator="containsText" text="MEDIA">
      <formula>NOT(ISERROR(SEARCH("MEDIA",BA14)))</formula>
    </cfRule>
    <cfRule type="containsText" dxfId="307" priority="227" operator="containsText" text="ALTA">
      <formula>NOT(ISERROR(SEARCH("ALTA",BA14)))</formula>
    </cfRule>
  </conditionalFormatting>
  <dataValidations count="5">
    <dataValidation type="list" allowBlank="1" showInputMessage="1" showErrorMessage="1" sqref="A4 A10 AK4:AK15 A14:A15" xr:uid="{00000000-0002-0000-1000-000000000000}">
      <formula1>"SI,NO"</formula1>
    </dataValidation>
    <dataValidation type="list" allowBlank="1" showInputMessage="1" showErrorMessage="1" sqref="AJ4:AJ15" xr:uid="{00000000-0002-0000-1000-000001000000}">
      <formula1>"Confiable,No confiable"</formula1>
    </dataValidation>
    <dataValidation type="list" allowBlank="1" showInputMessage="1" showErrorMessage="1" sqref="AT4:AT15" xr:uid="{00000000-0002-0000-1000-000002000000}">
      <formula1>"Adecuado,Inadecuado"</formula1>
    </dataValidation>
    <dataValidation type="list" allowBlank="1" showInputMessage="1" showErrorMessage="1" sqref="AR4:AR15" xr:uid="{00000000-0002-0000-1000-000003000000}">
      <formula1>"Asignado,No Asignado"</formula1>
    </dataValidation>
    <dataValidation type="list" allowBlank="1" showInputMessage="1" showErrorMessage="1" sqref="AG4:AG15" xr:uid="{00000000-0002-0000-10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000-000005000000}">
          <x14:formula1>
            <xm:f>Listas!$B$2:$B$7</xm:f>
          </x14:formula1>
          <xm:sqref>D4 D10</xm:sqref>
        </x14:dataValidation>
        <x14:dataValidation type="list" allowBlank="1" showInputMessage="1" showErrorMessage="1" xr:uid="{00000000-0002-0000-1000-000006000000}">
          <x14:formula1>
            <xm:f>Listas!$J$2:$J$6</xm:f>
          </x14:formula1>
          <xm:sqref>AX4 AX10</xm:sqref>
        </x14:dataValidation>
        <x14:dataValidation type="list" allowBlank="1" showInputMessage="1" showErrorMessage="1" xr:uid="{00000000-0002-0000-1000-000007000000}">
          <x14:formula1>
            <xm:f>Listas!$C$2:$C$8</xm:f>
          </x14:formula1>
          <xm:sqref>E4 E10</xm:sqref>
        </x14:dataValidation>
        <x14:dataValidation type="list" allowBlank="1" showInputMessage="1" showErrorMessage="1" xr:uid="{00000000-0002-0000-1000-000008000000}">
          <x14:formula1>
            <xm:f>Listas!$G$2:$G$11</xm:f>
          </x14:formula1>
          <xm:sqref>C4 C10</xm:sqref>
        </x14:dataValidation>
        <x14:dataValidation type="list" allowBlank="1" showInputMessage="1" showErrorMessage="1" xr:uid="{00000000-0002-0000-1000-000009000000}">
          <x14:formula1>
            <xm:f>Listas!$I$2:$I$3</xm:f>
          </x14:formula1>
          <xm:sqref>AO4:AO13</xm:sqref>
        </x14:dataValidation>
        <x14:dataValidation type="list" allowBlank="1" showInputMessage="1" showErrorMessage="1" xr:uid="{00000000-0002-0000-1000-00000A000000}">
          <x14:formula1>
            <xm:f>Listas!$H$2:$H$3</xm:f>
          </x14:formula1>
          <xm:sqref>AM4:AM13</xm:sqref>
        </x14:dataValidation>
        <x14:dataValidation type="list" allowBlank="1" showInputMessage="1" showErrorMessage="1" xr:uid="{00000000-0002-0000-1000-00000B000000}">
          <x14:formula1>
            <xm:f>Listas!$F$2:$F$4</xm:f>
          </x14:formula1>
          <xm:sqref>AE4:AE13</xm:sqref>
        </x14:dataValidation>
        <x14:dataValidation type="list" allowBlank="1" showInputMessage="1" showErrorMessage="1" xr:uid="{00000000-0002-0000-1000-00000C000000}">
          <x14:formula1>
            <xm:f>Listas!$P$2:$P$7</xm:f>
          </x14:formula1>
          <xm:sqref>Q4 Q10</xm:sqref>
        </x14:dataValidation>
        <x14:dataValidation type="list" allowBlank="1" showInputMessage="1" showErrorMessage="1" xr:uid="{00000000-0002-0000-1000-00000D000000}">
          <x14:formula1>
            <xm:f>Listas!$O$2:$O$7</xm:f>
          </x14:formula1>
          <xm:sqref>O4 O10</xm:sqref>
        </x14:dataValidation>
        <x14:dataValidation type="list" allowBlank="1" showInputMessage="1" showErrorMessage="1" xr:uid="{00000000-0002-0000-1000-00000E000000}">
          <x14:formula1>
            <xm:f>Listas!$N$2:$N$7</xm:f>
          </x14:formula1>
          <xm:sqref>M4 M10</xm:sqref>
        </x14:dataValidation>
        <x14:dataValidation type="list" allowBlank="1" showInputMessage="1" showErrorMessage="1" xr:uid="{00000000-0002-0000-1000-00000F000000}">
          <x14:formula1>
            <xm:f>Listas!$Q$2:$Q$8</xm:f>
          </x14:formula1>
          <xm:sqref>J4 J10</xm:sqref>
        </x14:dataValidation>
        <x14:dataValidation type="list" allowBlank="1" showInputMessage="1" showErrorMessage="1" xr:uid="{00000000-0002-0000-1000-000010000000}">
          <x14:formula1>
            <xm:f>Listas!$K$2:$K$8</xm:f>
          </x14:formula1>
          <xm:sqref>S4:S13</xm:sqref>
        </x14:dataValidation>
        <x14:dataValidation type="list" allowBlank="1" showInputMessage="1" showErrorMessage="1" xr:uid="{00000000-0002-0000-1000-000011000000}">
          <x14:formula1>
            <xm:f>Listas!$L$2:$L$5</xm:f>
          </x14:formula1>
          <xm:sqref>T4:T10</xm:sqref>
        </x14:dataValidation>
        <x14:dataValidation type="list" allowBlank="1" showInputMessage="1" showErrorMessage="1" xr:uid="{00000000-0002-0000-1000-000012000000}">
          <x14:formula1>
            <xm:f>Listas!$M$2:$M$15</xm:f>
          </x14:formula1>
          <xm:sqref>B4 B10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BV282"/>
  <sheetViews>
    <sheetView topLeftCell="G1" zoomScale="78" zoomScaleNormal="70" workbookViewId="0">
      <pane ySplit="3" topLeftCell="A4" activePane="bottomLeft" state="frozen"/>
      <selection pane="bottomLeft" activeCell="BF13" sqref="BF13"/>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3.109375" style="2" customWidth="1"/>
    <col min="12" max="12" width="18.33203125" style="2" customWidth="1"/>
    <col min="13" max="13" width="18.6640625" style="2" customWidth="1"/>
    <col min="14" max="14" width="3.44140625" style="2" hidden="1" customWidth="1"/>
    <col min="15" max="15" width="43.5546875" style="2" customWidth="1"/>
    <col min="16" max="16" width="3.44140625" style="2" hidden="1" customWidth="1"/>
    <col min="17" max="17" width="20.33203125" style="2" customWidth="1"/>
    <col min="18" max="18" width="3.109375" style="2" hidden="1" customWidth="1"/>
    <col min="19" max="20" width="21.88671875" style="2" customWidth="1"/>
    <col min="21" max="21" width="10.332031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28"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9" width="52.6640625" style="72" customWidth="1"/>
    <col min="60" max="60" width="14.88671875" style="1" customWidth="1"/>
    <col min="61" max="61" width="38.6640625" style="72" customWidth="1"/>
    <col min="62" max="62" width="28.6640625" style="72" customWidth="1"/>
    <col min="63" max="63" width="14.88671875" style="1" customWidth="1"/>
    <col min="64" max="64" width="35.109375" style="1" customWidth="1"/>
    <col min="65" max="65" width="25.6640625" style="1" customWidth="1"/>
    <col min="66" max="66" width="11.44140625" style="1"/>
    <col min="67" max="67" width="29.6640625" style="1" customWidth="1"/>
    <col min="68" max="68" width="26.88671875" style="1" customWidth="1"/>
    <col min="69" max="69" width="11.44140625" style="1"/>
    <col min="70" max="70" width="28.5546875" style="1" customWidth="1"/>
    <col min="71" max="71" width="25.6640625" style="1" customWidth="1"/>
    <col min="72" max="72" width="11.44140625" style="1"/>
    <col min="73" max="73" width="31.109375" style="1" customWidth="1"/>
    <col min="74" max="74" width="28.109375" style="1" customWidth="1"/>
    <col min="75" max="253" width="11.4414062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4414062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4414062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4414062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4414062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4414062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4414062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4414062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4414062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4414062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4414062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4414062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4414062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4414062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4414062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4414062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4414062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4414062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4414062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4414062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4414062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4414062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4414062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4414062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4414062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4414062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4414062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4414062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4414062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4414062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4414062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4414062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4414062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4414062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4414062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4414062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4414062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4414062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4414062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4414062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4414062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4414062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4414062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4414062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4414062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4414062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4414062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4414062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4414062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4414062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4414062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4414062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4414062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4414062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4414062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4414062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4414062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4414062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4414062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4414062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4414062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4414062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4414062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44140625" style="1"/>
    <col min="16384" max="16384" width="11.5546875" style="1" customWidth="1"/>
  </cols>
  <sheetData>
    <row r="1" spans="1:74" ht="20.2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1102" t="s">
        <v>157</v>
      </c>
      <c r="AD1" s="1102"/>
      <c r="AE1" s="1102"/>
      <c r="AF1" s="1102"/>
      <c r="AG1" s="1102"/>
      <c r="AH1" s="1102"/>
      <c r="AI1" s="1102"/>
      <c r="AJ1" s="1102"/>
      <c r="AK1" s="1102"/>
      <c r="AL1" s="1102"/>
      <c r="AM1" s="1102"/>
      <c r="AN1" s="1102"/>
      <c r="AO1" s="1102"/>
      <c r="AP1" s="1102"/>
      <c r="AQ1" s="1102"/>
      <c r="AR1" s="1102"/>
      <c r="AS1" s="1102"/>
      <c r="AT1" s="1102"/>
      <c r="AU1" s="588"/>
      <c r="AV1" s="717" t="s">
        <v>158</v>
      </c>
      <c r="AW1" s="717"/>
      <c r="AX1" s="718"/>
      <c r="AY1" s="719"/>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7.25"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1094" t="s">
        <v>159</v>
      </c>
      <c r="AD2" s="1094" t="s">
        <v>160</v>
      </c>
      <c r="AE2" s="1094" t="s">
        <v>161</v>
      </c>
      <c r="AF2" s="1094"/>
      <c r="AG2" s="1094"/>
      <c r="AH2" s="1094"/>
      <c r="AI2" s="1094" t="s">
        <v>162</v>
      </c>
      <c r="AJ2" s="1094" t="s">
        <v>163</v>
      </c>
      <c r="AK2" s="1094"/>
      <c r="AL2" s="1094"/>
      <c r="AM2" s="1094"/>
      <c r="AN2" s="1094"/>
      <c r="AO2" s="1094"/>
      <c r="AP2" s="1094"/>
      <c r="AQ2" s="1094"/>
      <c r="AR2" s="1094"/>
      <c r="AS2" s="1094"/>
      <c r="AT2" s="1094"/>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35.25" customHeight="1" thickBot="1" x14ac:dyDescent="0.35">
      <c r="A3" s="145" t="s">
        <v>170</v>
      </c>
      <c r="B3" s="514" t="s">
        <v>126</v>
      </c>
      <c r="C3" s="514" t="s">
        <v>6</v>
      </c>
      <c r="D3" s="514" t="s">
        <v>1</v>
      </c>
      <c r="E3" s="514" t="s">
        <v>2</v>
      </c>
      <c r="F3" s="514" t="s">
        <v>171</v>
      </c>
      <c r="G3" s="787" t="s">
        <v>172</v>
      </c>
      <c r="H3" s="787"/>
      <c r="I3" s="514" t="s">
        <v>173</v>
      </c>
      <c r="J3" s="514" t="s">
        <v>16</v>
      </c>
      <c r="K3" s="514" t="s">
        <v>174</v>
      </c>
      <c r="L3" s="514" t="s">
        <v>175</v>
      </c>
      <c r="M3" s="514" t="s">
        <v>13</v>
      </c>
      <c r="N3" s="514" t="s">
        <v>151</v>
      </c>
      <c r="O3" s="514" t="s">
        <v>14</v>
      </c>
      <c r="P3" s="514" t="s">
        <v>151</v>
      </c>
      <c r="Q3" s="514" t="s">
        <v>15</v>
      </c>
      <c r="R3" s="514" t="s">
        <v>151</v>
      </c>
      <c r="S3" s="514" t="s">
        <v>176</v>
      </c>
      <c r="T3" s="514" t="s">
        <v>11</v>
      </c>
      <c r="U3" s="146" t="s">
        <v>177</v>
      </c>
      <c r="V3" s="147" t="s">
        <v>178</v>
      </c>
      <c r="W3" s="146" t="s">
        <v>151</v>
      </c>
      <c r="X3" s="147" t="s">
        <v>179</v>
      </c>
      <c r="Y3" s="146" t="s">
        <v>151</v>
      </c>
      <c r="Z3" s="147" t="s">
        <v>180</v>
      </c>
      <c r="AA3" s="147" t="s">
        <v>151</v>
      </c>
      <c r="AB3" s="147" t="s">
        <v>181</v>
      </c>
      <c r="AC3" s="1104"/>
      <c r="AD3" s="1104"/>
      <c r="AE3" s="586" t="s">
        <v>5</v>
      </c>
      <c r="AF3" s="149" t="s">
        <v>182</v>
      </c>
      <c r="AG3" s="586" t="s">
        <v>183</v>
      </c>
      <c r="AH3" s="586" t="s">
        <v>182</v>
      </c>
      <c r="AI3" s="1104"/>
      <c r="AJ3" s="586" t="s">
        <v>184</v>
      </c>
      <c r="AK3" s="1104" t="s">
        <v>185</v>
      </c>
      <c r="AL3" s="1104"/>
      <c r="AM3" s="1104" t="s">
        <v>7</v>
      </c>
      <c r="AN3" s="1104"/>
      <c r="AO3" s="1104" t="s">
        <v>8</v>
      </c>
      <c r="AP3" s="1104"/>
      <c r="AQ3" s="586" t="s">
        <v>186</v>
      </c>
      <c r="AR3" s="1104" t="s">
        <v>128</v>
      </c>
      <c r="AS3" s="1104"/>
      <c r="AT3" s="586" t="s">
        <v>187</v>
      </c>
      <c r="AU3" s="783"/>
      <c r="AV3" s="783"/>
      <c r="AW3" s="783"/>
      <c r="AX3" s="784"/>
      <c r="AY3" s="709"/>
      <c r="AZ3" s="703"/>
      <c r="BA3" s="703"/>
      <c r="BB3" s="703"/>
      <c r="BC3" s="703"/>
      <c r="BD3" s="703"/>
      <c r="BE3" s="502" t="s">
        <v>188</v>
      </c>
      <c r="BF3" s="502" t="s">
        <v>189</v>
      </c>
      <c r="BG3" s="502" t="s">
        <v>1727</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212.7" customHeight="1" x14ac:dyDescent="0.3">
      <c r="A4" s="1091" t="s">
        <v>191</v>
      </c>
      <c r="B4" s="1059" t="s">
        <v>105</v>
      </c>
      <c r="C4" s="1059" t="s">
        <v>89</v>
      </c>
      <c r="D4" s="1059" t="s">
        <v>12</v>
      </c>
      <c r="E4" s="1059" t="s">
        <v>34</v>
      </c>
      <c r="F4" s="1087" t="s">
        <v>1728</v>
      </c>
      <c r="G4" s="1087" t="s">
        <v>1729</v>
      </c>
      <c r="H4" s="1087" t="s">
        <v>1730</v>
      </c>
      <c r="I4" s="1087" t="s">
        <v>1731</v>
      </c>
      <c r="J4" s="1059" t="s">
        <v>63</v>
      </c>
      <c r="K4" s="1059">
        <v>3</v>
      </c>
      <c r="L4" s="1074">
        <f>IF(J4="Diaria",+(K4/360),IF(J4="Mensual",+(K4/12),IF(J4="Bimestral",+(K4/6),IF(J4="Trimestral",+(K4/4),IF(J4="Semestral",+(K4/2),IF(J4="Anual",+(K4/1),""))))))</f>
        <v>0.25</v>
      </c>
      <c r="M4" s="1059" t="s">
        <v>29</v>
      </c>
      <c r="N4" s="73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1059" t="s">
        <v>61</v>
      </c>
      <c r="P4" s="73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1059" t="s">
        <v>70</v>
      </c>
      <c r="R4" s="73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60" t="s">
        <v>57</v>
      </c>
      <c r="T4" s="1060" t="s">
        <v>70</v>
      </c>
      <c r="U4" s="758">
        <f>+MAX(N4,P4,R4)</f>
        <v>0.6</v>
      </c>
      <c r="V4" s="1084" t="str">
        <f>IF(L4&lt;=20%,"Muy baja",IF(L4&lt;=40%,"Baja",IF(L4&lt;=60%,"Media",IF(L4&lt;=80%,"Alta",IF(L4&lt;=100%,"Muy alta",IF(L4&gt;=100%,"Muy alta",""))))))</f>
        <v>Baja</v>
      </c>
      <c r="W4" s="747">
        <v>0.4</v>
      </c>
      <c r="X4" s="1082" t="str">
        <f>IF(U4=20%,"Leve",IF(U4=40%,"Menor",IF(U4=60%,"Moderado",IF(U4=80%,"Mayor",IF(U4=100%,"Catastrófico","")))))</f>
        <v>Moderado</v>
      </c>
      <c r="Y4" s="745">
        <v>0.6</v>
      </c>
      <c r="Z4" s="1080" t="s">
        <v>53</v>
      </c>
      <c r="AA4" s="747">
        <f>IF(Z4="Bajo",25%,IF(Z4="Moderado",50%,IF(Z4="Alto",75%,IF(Z4="Extremo",100%,""))))</f>
        <v>0.5</v>
      </c>
      <c r="AB4" s="1077" t="s">
        <v>1732</v>
      </c>
      <c r="AC4" s="181" t="s">
        <v>1733</v>
      </c>
      <c r="AD4" s="412" t="s">
        <v>1734</v>
      </c>
      <c r="AE4" s="412" t="s">
        <v>54</v>
      </c>
      <c r="AF4" s="413">
        <f>IF(AE4="Preventivo",25%,IF(AE4="Detectivo",15%,IF(AE4="Correctivo",10%,"")))</f>
        <v>0.25</v>
      </c>
      <c r="AG4" s="414" t="s">
        <v>199</v>
      </c>
      <c r="AH4" s="413">
        <f>IF(AG4="Manual",15%,IF(AG4="Automático",25%,""))</f>
        <v>0.15</v>
      </c>
      <c r="AI4" s="413">
        <f>+AH4+AF4</f>
        <v>0.4</v>
      </c>
      <c r="AJ4" s="414" t="s">
        <v>200</v>
      </c>
      <c r="AK4" s="415" t="s">
        <v>201</v>
      </c>
      <c r="AL4" s="416" t="s">
        <v>1735</v>
      </c>
      <c r="AM4" s="415" t="s">
        <v>23</v>
      </c>
      <c r="AN4" s="414" t="s">
        <v>489</v>
      </c>
      <c r="AO4" s="414" t="s">
        <v>40</v>
      </c>
      <c r="AP4" s="414" t="s">
        <v>63</v>
      </c>
      <c r="AQ4" s="414" t="s">
        <v>1736</v>
      </c>
      <c r="AR4" s="414" t="s">
        <v>206</v>
      </c>
      <c r="AS4" s="414" t="s">
        <v>1737</v>
      </c>
      <c r="AT4" s="414" t="s">
        <v>208</v>
      </c>
      <c r="AU4" s="495">
        <f>+AI4*AA4</f>
        <v>0.2</v>
      </c>
      <c r="AV4" s="583">
        <f>+AA4-AU4</f>
        <v>0.3</v>
      </c>
      <c r="AW4" s="789" t="str">
        <f>+IF(C4="Corrupción","Moderado",IF(AV6&lt;=25%,"Bajo",IF(AV6&lt;=50%,"Moderado",IF(AV6&lt;=75%,"Alto",IF(AV6&gt;75%,"Extremo","")))))</f>
        <v>Bajo</v>
      </c>
      <c r="AX4" s="750" t="s">
        <v>56</v>
      </c>
      <c r="AY4" s="166">
        <v>1</v>
      </c>
      <c r="AZ4" s="33" t="s">
        <v>1738</v>
      </c>
      <c r="BA4" s="587" t="s">
        <v>1739</v>
      </c>
      <c r="BB4" s="486">
        <v>44927</v>
      </c>
      <c r="BC4" s="486">
        <v>45291</v>
      </c>
      <c r="BD4" s="477" t="s">
        <v>1740</v>
      </c>
      <c r="BE4" s="86">
        <v>44985</v>
      </c>
      <c r="BF4" s="518" t="s">
        <v>1741</v>
      </c>
      <c r="BG4" s="518" t="s">
        <v>1742</v>
      </c>
      <c r="BH4" s="102">
        <v>45046</v>
      </c>
      <c r="BI4" s="87"/>
      <c r="BJ4" s="124"/>
      <c r="BK4" s="34">
        <v>45107</v>
      </c>
      <c r="BL4" s="102"/>
      <c r="BM4" s="102"/>
      <c r="BN4" s="34">
        <v>45169</v>
      </c>
      <c r="BO4" s="87"/>
      <c r="BP4" s="102"/>
      <c r="BQ4" s="34">
        <v>45230</v>
      </c>
      <c r="BR4" s="87"/>
      <c r="BS4" s="274"/>
      <c r="BT4" s="34">
        <v>45291</v>
      </c>
      <c r="BU4" s="102"/>
      <c r="BV4" s="162"/>
    </row>
    <row r="5" spans="1:74" ht="183" customHeight="1" x14ac:dyDescent="0.3">
      <c r="A5" s="962"/>
      <c r="B5" s="964"/>
      <c r="C5" s="964"/>
      <c r="D5" s="964"/>
      <c r="E5" s="964"/>
      <c r="F5" s="1088"/>
      <c r="G5" s="1088"/>
      <c r="H5" s="1088"/>
      <c r="I5" s="1088"/>
      <c r="J5" s="964"/>
      <c r="K5" s="964"/>
      <c r="L5" s="966"/>
      <c r="M5" s="964"/>
      <c r="N5" s="701"/>
      <c r="O5" s="964"/>
      <c r="P5" s="701"/>
      <c r="Q5" s="964"/>
      <c r="R5" s="701"/>
      <c r="S5" s="968"/>
      <c r="T5" s="968"/>
      <c r="U5" s="729"/>
      <c r="V5" s="1085"/>
      <c r="W5" s="726"/>
      <c r="X5" s="970"/>
      <c r="Y5" s="738"/>
      <c r="Z5" s="973"/>
      <c r="AA5" s="726"/>
      <c r="AB5" s="1078"/>
      <c r="AC5" s="417" t="s">
        <v>1743</v>
      </c>
      <c r="AD5" s="40" t="s">
        <v>1744</v>
      </c>
      <c r="AE5" s="40" t="s">
        <v>54</v>
      </c>
      <c r="AF5" s="214">
        <f>IF(AE5="Preventivo",25%,IF(AE5="Detectivo",15%,IF(AE5="Correctivo",10%,"")))</f>
        <v>0.25</v>
      </c>
      <c r="AG5" s="528" t="s">
        <v>199</v>
      </c>
      <c r="AH5" s="214">
        <f>IF(AG5="Manual",15%,IF(AG5="Automático",25%,""))</f>
        <v>0.15</v>
      </c>
      <c r="AI5" s="214">
        <f>+AH5+AF5</f>
        <v>0.4</v>
      </c>
      <c r="AJ5" s="528" t="s">
        <v>200</v>
      </c>
      <c r="AK5" s="499" t="s">
        <v>201</v>
      </c>
      <c r="AL5" s="418" t="s">
        <v>488</v>
      </c>
      <c r="AM5" s="499" t="s">
        <v>23</v>
      </c>
      <c r="AN5" s="528" t="s">
        <v>489</v>
      </c>
      <c r="AO5" s="528" t="s">
        <v>40</v>
      </c>
      <c r="AP5" s="528" t="s">
        <v>63</v>
      </c>
      <c r="AQ5" s="528" t="s">
        <v>491</v>
      </c>
      <c r="AR5" s="528" t="s">
        <v>206</v>
      </c>
      <c r="AS5" s="528" t="s">
        <v>1745</v>
      </c>
      <c r="AT5" s="528" t="s">
        <v>208</v>
      </c>
      <c r="AU5" s="496">
        <f>+AV4*AI5</f>
        <v>0.12</v>
      </c>
      <c r="AV5" s="32">
        <f>+AV4-AU5</f>
        <v>0.18</v>
      </c>
      <c r="AW5" s="807"/>
      <c r="AX5" s="723"/>
      <c r="AY5" s="166">
        <v>2</v>
      </c>
      <c r="AZ5" s="1093" t="s">
        <v>1746</v>
      </c>
      <c r="BA5" s="1093" t="s">
        <v>1747</v>
      </c>
      <c r="BB5" s="1096">
        <v>44927</v>
      </c>
      <c r="BC5" s="1096">
        <v>45291</v>
      </c>
      <c r="BD5" s="1093" t="s">
        <v>1748</v>
      </c>
      <c r="BE5" s="86">
        <v>44985</v>
      </c>
      <c r="BF5" s="617" t="s">
        <v>1749</v>
      </c>
      <c r="BG5" s="87" t="s">
        <v>1750</v>
      </c>
      <c r="BH5" s="102">
        <v>45046</v>
      </c>
      <c r="BI5" s="87"/>
      <c r="BJ5" s="124"/>
      <c r="BK5" s="34">
        <v>45107</v>
      </c>
      <c r="BL5" s="102"/>
      <c r="BM5" s="102"/>
      <c r="BN5" s="34">
        <v>45169</v>
      </c>
      <c r="BO5" s="87"/>
      <c r="BP5" s="102"/>
      <c r="BQ5" s="34">
        <v>45230</v>
      </c>
      <c r="BR5" s="87"/>
      <c r="BS5" s="102"/>
      <c r="BT5" s="34">
        <v>45291</v>
      </c>
      <c r="BU5" s="102"/>
      <c r="BV5" s="162"/>
    </row>
    <row r="6" spans="1:74" ht="154.19999999999999" customHeight="1" thickBot="1" x14ac:dyDescent="0.35">
      <c r="A6" s="962"/>
      <c r="B6" s="964"/>
      <c r="C6" s="964"/>
      <c r="D6" s="964"/>
      <c r="E6" s="964"/>
      <c r="F6" s="1088"/>
      <c r="G6" s="1088"/>
      <c r="H6" s="1088"/>
      <c r="I6" s="1088"/>
      <c r="J6" s="964"/>
      <c r="K6" s="964"/>
      <c r="L6" s="966"/>
      <c r="M6" s="964"/>
      <c r="N6" s="755"/>
      <c r="O6" s="964"/>
      <c r="P6" s="755"/>
      <c r="Q6" s="964"/>
      <c r="R6" s="755"/>
      <c r="S6" s="968"/>
      <c r="T6" s="968"/>
      <c r="U6" s="772"/>
      <c r="V6" s="1085"/>
      <c r="W6" s="763"/>
      <c r="X6" s="970"/>
      <c r="Y6" s="1103"/>
      <c r="Z6" s="973"/>
      <c r="AA6" s="763"/>
      <c r="AB6" s="1078"/>
      <c r="AC6" s="419" t="s">
        <v>1751</v>
      </c>
      <c r="AD6" s="309" t="s">
        <v>1752</v>
      </c>
      <c r="AE6" s="309" t="s">
        <v>54</v>
      </c>
      <c r="AF6" s="420">
        <f>IF(AE6="Preventivo",25%,IF(AE6="Detectivo",15%,IF(AE6="Correctivo",10%,"")))</f>
        <v>0.25</v>
      </c>
      <c r="AG6" s="187" t="s">
        <v>199</v>
      </c>
      <c r="AH6" s="420">
        <f>IF(AG6="Manual",15%,IF(AG6="Automático",25%,""))</f>
        <v>0.15</v>
      </c>
      <c r="AI6" s="420">
        <f>+AH6+AF6</f>
        <v>0.4</v>
      </c>
      <c r="AJ6" s="187" t="s">
        <v>200</v>
      </c>
      <c r="AK6" s="574" t="s">
        <v>201</v>
      </c>
      <c r="AL6" s="421" t="s">
        <v>1753</v>
      </c>
      <c r="AM6" s="574" t="s">
        <v>23</v>
      </c>
      <c r="AN6" s="187" t="s">
        <v>1754</v>
      </c>
      <c r="AO6" s="187" t="s">
        <v>24</v>
      </c>
      <c r="AP6" s="187" t="s">
        <v>63</v>
      </c>
      <c r="AQ6" s="187" t="s">
        <v>1736</v>
      </c>
      <c r="AR6" s="187" t="s">
        <v>206</v>
      </c>
      <c r="AS6" s="187" t="s">
        <v>1755</v>
      </c>
      <c r="AT6" s="187" t="s">
        <v>208</v>
      </c>
      <c r="AU6" s="513">
        <f>+AV5*AI6</f>
        <v>7.1999999999999995E-2</v>
      </c>
      <c r="AV6" s="584">
        <f>+AV5-AU6</f>
        <v>0.108</v>
      </c>
      <c r="AW6" s="790"/>
      <c r="AX6" s="780"/>
      <c r="AY6" s="167">
        <v>3</v>
      </c>
      <c r="AZ6" s="1093"/>
      <c r="BA6" s="1093"/>
      <c r="BB6" s="1096"/>
      <c r="BC6" s="1096"/>
      <c r="BD6" s="1093"/>
      <c r="BE6" s="86">
        <v>44985</v>
      </c>
      <c r="BF6" s="617" t="s">
        <v>1749</v>
      </c>
      <c r="BG6" s="87" t="s">
        <v>1750</v>
      </c>
      <c r="BH6" s="34">
        <v>45046</v>
      </c>
      <c r="BI6" s="88"/>
      <c r="BJ6" s="88"/>
      <c r="BK6" s="34">
        <v>45107</v>
      </c>
      <c r="BL6" s="88"/>
      <c r="BM6" s="88"/>
      <c r="BN6" s="34">
        <v>45169</v>
      </c>
      <c r="BO6" s="88"/>
      <c r="BP6" s="88"/>
      <c r="BQ6" s="34">
        <v>45230</v>
      </c>
      <c r="BR6" s="88"/>
      <c r="BS6" s="88"/>
      <c r="BT6" s="34">
        <v>45291</v>
      </c>
      <c r="BU6" s="88"/>
      <c r="BV6" s="162"/>
    </row>
    <row r="7" spans="1:74" s="605" customFormat="1" ht="72" customHeight="1" thickBot="1" x14ac:dyDescent="0.35">
      <c r="A7" s="1092"/>
      <c r="B7" s="1075"/>
      <c r="C7" s="1075"/>
      <c r="D7" s="1075"/>
      <c r="E7" s="1075"/>
      <c r="F7" s="1089"/>
      <c r="G7" s="1089"/>
      <c r="H7" s="1089"/>
      <c r="I7" s="1089"/>
      <c r="J7" s="1075"/>
      <c r="K7" s="1075"/>
      <c r="L7" s="1090"/>
      <c r="M7" s="1075"/>
      <c r="N7" s="589"/>
      <c r="O7" s="1075"/>
      <c r="P7" s="589"/>
      <c r="Q7" s="1075"/>
      <c r="R7" s="589"/>
      <c r="S7" s="1076"/>
      <c r="T7" s="1076"/>
      <c r="U7" s="590"/>
      <c r="V7" s="1086"/>
      <c r="W7" s="591"/>
      <c r="X7" s="1083"/>
      <c r="Y7" s="592"/>
      <c r="Z7" s="1081"/>
      <c r="AA7" s="591"/>
      <c r="AB7" s="1079"/>
      <c r="AC7" s="593"/>
      <c r="AD7" s="594"/>
      <c r="AE7" s="594"/>
      <c r="AF7" s="595"/>
      <c r="AG7" s="596"/>
      <c r="AH7" s="595"/>
      <c r="AI7" s="595"/>
      <c r="AJ7" s="596"/>
      <c r="AK7" s="589"/>
      <c r="AL7" s="597"/>
      <c r="AM7" s="589"/>
      <c r="AN7" s="596"/>
      <c r="AO7" s="596"/>
      <c r="AP7" s="596"/>
      <c r="AQ7" s="596"/>
      <c r="AR7" s="596"/>
      <c r="AS7" s="596"/>
      <c r="AT7" s="596"/>
      <c r="AU7" s="596"/>
      <c r="AV7" s="598"/>
      <c r="AW7" s="599"/>
      <c r="AX7" s="600"/>
      <c r="AY7" s="601"/>
      <c r="AZ7" s="615" t="s">
        <v>1756</v>
      </c>
      <c r="BA7" s="615" t="s">
        <v>1757</v>
      </c>
      <c r="BB7" s="616">
        <v>44943</v>
      </c>
      <c r="BC7" s="616" t="s">
        <v>1758</v>
      </c>
      <c r="BD7" s="615" t="s">
        <v>282</v>
      </c>
      <c r="BE7" s="86">
        <v>44985</v>
      </c>
      <c r="BF7" s="617" t="s">
        <v>1759</v>
      </c>
      <c r="BG7" s="617" t="s">
        <v>439</v>
      </c>
      <c r="BH7" s="602"/>
      <c r="BI7" s="603"/>
      <c r="BJ7" s="603"/>
      <c r="BK7" s="602"/>
      <c r="BL7" s="603"/>
      <c r="BM7" s="603"/>
      <c r="BN7" s="602"/>
      <c r="BO7" s="603"/>
      <c r="BP7" s="603"/>
      <c r="BQ7" s="602"/>
      <c r="BR7" s="603"/>
      <c r="BS7" s="603"/>
      <c r="BT7" s="602"/>
      <c r="BU7" s="603"/>
      <c r="BV7" s="604"/>
    </row>
    <row r="8" spans="1:74" ht="201" customHeight="1" x14ac:dyDescent="0.3">
      <c r="A8" s="741" t="s">
        <v>191</v>
      </c>
      <c r="B8" s="739" t="s">
        <v>105</v>
      </c>
      <c r="C8" s="739" t="s">
        <v>89</v>
      </c>
      <c r="D8" s="739" t="s">
        <v>12</v>
      </c>
      <c r="E8" s="739" t="s">
        <v>34</v>
      </c>
      <c r="F8" s="739" t="s">
        <v>1760</v>
      </c>
      <c r="G8" s="739" t="s">
        <v>1761</v>
      </c>
      <c r="H8" s="739" t="s">
        <v>1762</v>
      </c>
      <c r="I8" s="739" t="s">
        <v>1763</v>
      </c>
      <c r="J8" s="739" t="s">
        <v>86</v>
      </c>
      <c r="K8" s="739">
        <v>3</v>
      </c>
      <c r="L8" s="740">
        <f>IF(J8="Diaria",+(K8/360),IF(J8="Mensual",+(K8/12),IF(J8="Bimestral",+(K8/6),IF(J8="Trimestral",+(K8/4),IF(J8="Semestral",+(K8/2),IF(J8="Anual",+(K8/1),""))))))</f>
        <v>0.75</v>
      </c>
      <c r="M8" s="739" t="s">
        <v>60</v>
      </c>
      <c r="N8" s="73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39" t="s">
        <v>61</v>
      </c>
      <c r="P8" s="73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39" t="s">
        <v>70</v>
      </c>
      <c r="R8" s="73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58" t="s">
        <v>70</v>
      </c>
      <c r="T8" s="758" t="s">
        <v>58</v>
      </c>
      <c r="U8" s="758">
        <f>+MAX(N8,P8,R8)</f>
        <v>0.6</v>
      </c>
      <c r="V8" s="773" t="str">
        <f>IF(L8&lt;=20%,"Muy baja",IF(L8&lt;=40%,"Baja",IF(L8&lt;=60%,"Media",IF(L8&lt;=80%,"Alta",IF(L8&lt;=100%,"Muy alta",IF(L8&gt;=100%,"Muy alta",""))))))</f>
        <v>Alta</v>
      </c>
      <c r="W8" s="747">
        <v>0.8</v>
      </c>
      <c r="X8" s="760" t="str">
        <f>IF(U8=20%,"Leve",IF(U8=40%,"Menor",IF(U8=60%,"Moderado",IF(U8=80%,"Mayor",IF(U8=100%,"Catastrófico","")))))</f>
        <v>Moderado</v>
      </c>
      <c r="Y8" s="747">
        <v>0.6</v>
      </c>
      <c r="Z8" s="776" t="s">
        <v>153</v>
      </c>
      <c r="AA8" s="747">
        <f>IF(Z8="Bajo",25%,IF(Z8="Moderado",50%,IF(Z8="Alto",75%,IF(Z8="Extremo",100%,""))))</f>
        <v>0.75</v>
      </c>
      <c r="AB8" s="1095" t="s">
        <v>1764</v>
      </c>
      <c r="AC8" s="417" t="s">
        <v>1765</v>
      </c>
      <c r="AD8" s="40" t="s">
        <v>1766</v>
      </c>
      <c r="AE8" s="412" t="s">
        <v>54</v>
      </c>
      <c r="AF8" s="413">
        <f t="shared" ref="AF8:AF13" si="0">IF(AE8="Preventivo",25%,IF(AE8="Detectivo",15%,IF(AE8="Correctivo",10%,"")))</f>
        <v>0.25</v>
      </c>
      <c r="AG8" s="414" t="s">
        <v>199</v>
      </c>
      <c r="AH8" s="413">
        <f t="shared" ref="AH8:AH13" si="1">IF(AG8="Manual",15%,IF(AG8="Automático",25%,""))</f>
        <v>0.15</v>
      </c>
      <c r="AI8" s="413">
        <f t="shared" ref="AI8:AI13" si="2">+AH8+AF8</f>
        <v>0.4</v>
      </c>
      <c r="AJ8" s="414" t="s">
        <v>200</v>
      </c>
      <c r="AK8" s="415" t="s">
        <v>201</v>
      </c>
      <c r="AL8" s="416" t="s">
        <v>488</v>
      </c>
      <c r="AM8" s="415" t="s">
        <v>23</v>
      </c>
      <c r="AN8" s="414" t="s">
        <v>1767</v>
      </c>
      <c r="AO8" s="414" t="s">
        <v>24</v>
      </c>
      <c r="AP8" s="414" t="s">
        <v>63</v>
      </c>
      <c r="AQ8" s="414" t="s">
        <v>1768</v>
      </c>
      <c r="AR8" s="414" t="s">
        <v>206</v>
      </c>
      <c r="AS8" s="414" t="s">
        <v>492</v>
      </c>
      <c r="AT8" s="414" t="s">
        <v>208</v>
      </c>
      <c r="AU8" s="495">
        <f>+AI8*AA8</f>
        <v>0.30000000000000004</v>
      </c>
      <c r="AV8" s="583">
        <f>+AA8-AU8</f>
        <v>0.44999999999999996</v>
      </c>
      <c r="AW8" s="746" t="str">
        <f>+IF(C8="Corrupción","Moderado",IF(AV9&lt;=25%,"Bajo",IF(AV9&lt;=50%,"Moderado",IF(AV9&lt;=75%,"Alto",IF(AV9&gt;75%,"Extremo","")))))</f>
        <v>Moderado</v>
      </c>
      <c r="AX8" s="750" t="s">
        <v>56</v>
      </c>
      <c r="AY8" s="166">
        <v>1</v>
      </c>
      <c r="AZ8" s="33" t="s">
        <v>493</v>
      </c>
      <c r="BA8" s="587" t="s">
        <v>1747</v>
      </c>
      <c r="BB8" s="486">
        <v>44927</v>
      </c>
      <c r="BC8" s="486">
        <v>45291</v>
      </c>
      <c r="BD8" s="477" t="s">
        <v>494</v>
      </c>
      <c r="BE8" s="86">
        <v>44985</v>
      </c>
      <c r="BF8" s="87" t="s">
        <v>1769</v>
      </c>
      <c r="BG8" s="87" t="s">
        <v>1770</v>
      </c>
      <c r="BH8" s="34">
        <v>45046</v>
      </c>
      <c r="BI8" s="87"/>
      <c r="BJ8" s="124"/>
      <c r="BK8" s="34">
        <v>45107</v>
      </c>
      <c r="BL8" s="87"/>
      <c r="BM8" s="87"/>
      <c r="BN8" s="34">
        <v>45169</v>
      </c>
      <c r="BO8" s="87"/>
      <c r="BP8" s="87"/>
      <c r="BQ8" s="34">
        <v>45230</v>
      </c>
      <c r="BR8" s="87"/>
      <c r="BS8" s="87"/>
      <c r="BT8" s="34">
        <v>45291</v>
      </c>
      <c r="BU8" s="87"/>
      <c r="BV8" s="162"/>
    </row>
    <row r="9" spans="1:74" ht="135.44999999999999" customHeight="1" thickBot="1" x14ac:dyDescent="0.35">
      <c r="A9" s="961"/>
      <c r="B9" s="852"/>
      <c r="C9" s="852"/>
      <c r="D9" s="852"/>
      <c r="E9" s="852"/>
      <c r="F9" s="852"/>
      <c r="G9" s="852"/>
      <c r="H9" s="852"/>
      <c r="I9" s="852"/>
      <c r="J9" s="852"/>
      <c r="K9" s="852"/>
      <c r="L9" s="965"/>
      <c r="M9" s="852"/>
      <c r="N9" s="852"/>
      <c r="O9" s="852"/>
      <c r="P9" s="852"/>
      <c r="Q9" s="852"/>
      <c r="R9" s="852"/>
      <c r="S9" s="872"/>
      <c r="T9" s="872"/>
      <c r="U9" s="872"/>
      <c r="V9" s="1101"/>
      <c r="W9" s="870"/>
      <c r="X9" s="969"/>
      <c r="Y9" s="870"/>
      <c r="Z9" s="1097"/>
      <c r="AA9" s="870"/>
      <c r="AB9" s="1067"/>
      <c r="AC9" s="422" t="s">
        <v>1771</v>
      </c>
      <c r="AD9" s="423" t="s">
        <v>1772</v>
      </c>
      <c r="AE9" s="423" t="s">
        <v>54</v>
      </c>
      <c r="AF9" s="424">
        <f t="shared" si="0"/>
        <v>0.25</v>
      </c>
      <c r="AG9" s="425" t="s">
        <v>199</v>
      </c>
      <c r="AH9" s="424">
        <f t="shared" si="1"/>
        <v>0.15</v>
      </c>
      <c r="AI9" s="424">
        <f t="shared" si="2"/>
        <v>0.4</v>
      </c>
      <c r="AJ9" s="425" t="s">
        <v>200</v>
      </c>
      <c r="AK9" s="426" t="s">
        <v>191</v>
      </c>
      <c r="AL9" s="427"/>
      <c r="AM9" s="426" t="s">
        <v>23</v>
      </c>
      <c r="AN9" s="425" t="s">
        <v>1773</v>
      </c>
      <c r="AO9" s="425" t="s">
        <v>40</v>
      </c>
      <c r="AP9" s="425" t="s">
        <v>1774</v>
      </c>
      <c r="AQ9" s="425" t="s">
        <v>1775</v>
      </c>
      <c r="AR9" s="425" t="s">
        <v>206</v>
      </c>
      <c r="AS9" s="425" t="s">
        <v>492</v>
      </c>
      <c r="AT9" s="425" t="s">
        <v>208</v>
      </c>
      <c r="AU9" s="585">
        <f>+AV8*AI9</f>
        <v>0.18</v>
      </c>
      <c r="AV9" s="46">
        <f>+AV8-AU9</f>
        <v>0.26999999999999996</v>
      </c>
      <c r="AW9" s="972"/>
      <c r="AX9" s="767"/>
      <c r="AY9" s="166">
        <v>2</v>
      </c>
      <c r="AZ9" s="33" t="s">
        <v>1776</v>
      </c>
      <c r="BA9" s="587" t="s">
        <v>1739</v>
      </c>
      <c r="BB9" s="486">
        <v>44927</v>
      </c>
      <c r="BC9" s="486">
        <v>45291</v>
      </c>
      <c r="BD9" s="477" t="s">
        <v>1777</v>
      </c>
      <c r="BE9" s="86">
        <v>44985</v>
      </c>
      <c r="BF9" s="87" t="s">
        <v>1778</v>
      </c>
      <c r="BG9" s="87" t="s">
        <v>1779</v>
      </c>
      <c r="BH9" s="102">
        <v>45046</v>
      </c>
      <c r="BI9" s="94"/>
      <c r="BJ9" s="94"/>
      <c r="BK9" s="34">
        <v>45107</v>
      </c>
      <c r="BL9" s="94"/>
      <c r="BM9" s="94"/>
      <c r="BN9" s="34">
        <v>45169</v>
      </c>
      <c r="BO9" s="87"/>
      <c r="BP9" s="94"/>
      <c r="BQ9" s="34">
        <v>45230</v>
      </c>
      <c r="BR9" s="87"/>
      <c r="BS9" s="94"/>
      <c r="BT9" s="34">
        <v>45291</v>
      </c>
      <c r="BU9" s="94"/>
      <c r="BV9" s="162"/>
    </row>
    <row r="10" spans="1:74" ht="187.2" x14ac:dyDescent="0.3">
      <c r="A10" s="751" t="s">
        <v>191</v>
      </c>
      <c r="B10" s="753" t="s">
        <v>105</v>
      </c>
      <c r="C10" s="753" t="s">
        <v>89</v>
      </c>
      <c r="D10" s="753" t="s">
        <v>12</v>
      </c>
      <c r="E10" s="739" t="s">
        <v>34</v>
      </c>
      <c r="F10" s="739" t="s">
        <v>1780</v>
      </c>
      <c r="G10" s="739" t="s">
        <v>1781</v>
      </c>
      <c r="H10" s="1100" t="s">
        <v>1782</v>
      </c>
      <c r="I10" s="753" t="s">
        <v>1783</v>
      </c>
      <c r="J10" s="753" t="s">
        <v>96</v>
      </c>
      <c r="K10" s="753">
        <v>1</v>
      </c>
      <c r="L10" s="740">
        <f>IF(J10="Diaria",+(K10/360),IF(J10="Mensual",+(K10/12),IF(J10="Bimestral",+(K10/6),IF(J10="Trimestral",+(K10/4),IF(J10="Semestral",+(K10/2),IF(J10="Anual",+(K10/1),""))))))</f>
        <v>1</v>
      </c>
      <c r="M10" s="739" t="s">
        <v>29</v>
      </c>
      <c r="N10" s="73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39" t="s">
        <v>61</v>
      </c>
      <c r="P10" s="73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753" t="s">
        <v>70</v>
      </c>
      <c r="R10" s="73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68" t="s">
        <v>57</v>
      </c>
      <c r="T10" s="758" t="s">
        <v>58</v>
      </c>
      <c r="U10" s="758">
        <f>+MAX(N10,P10,R10)</f>
        <v>0.6</v>
      </c>
      <c r="V10" s="773" t="str">
        <f>IF(L10&lt;=20%,"Muy baja",IF(L10&lt;=40%,"Baja",IF(L10&lt;=60%,"Media",IF(L10&lt;=80%,"Alta",IF(L10&lt;=100%,"Muy alta",IF(L10&gt;=100%,"Muy alta",""))))))</f>
        <v>Muy alta</v>
      </c>
      <c r="W10" s="62"/>
      <c r="X10" s="760" t="str">
        <f>IF(U10=20%,"Leve",IF(U10=40%,"Menor",IF(U10=60%,"Moderado",IF(U10=80%,"Mayor",IF(U10=100%,"Catastrófico","")))))</f>
        <v>Moderado</v>
      </c>
      <c r="Y10" s="62"/>
      <c r="Z10" s="776" t="s">
        <v>153</v>
      </c>
      <c r="AA10" s="747">
        <f>IF(Z10="Bajo",25%,IF(Z10="Moderado",50%,IF(Z10="Alto",75%,IF(Z10="Extremo",100%,""))))</f>
        <v>0.75</v>
      </c>
      <c r="AB10" s="764"/>
      <c r="AC10" s="417" t="s">
        <v>1743</v>
      </c>
      <c r="AD10" s="40" t="s">
        <v>1784</v>
      </c>
      <c r="AE10" s="412" t="s">
        <v>54</v>
      </c>
      <c r="AF10" s="413">
        <f t="shared" si="0"/>
        <v>0.25</v>
      </c>
      <c r="AG10" s="414" t="s">
        <v>199</v>
      </c>
      <c r="AH10" s="413">
        <f t="shared" si="1"/>
        <v>0.15</v>
      </c>
      <c r="AI10" s="413">
        <f t="shared" si="2"/>
        <v>0.4</v>
      </c>
      <c r="AJ10" s="428" t="s">
        <v>200</v>
      </c>
      <c r="AK10" s="415" t="s">
        <v>201</v>
      </c>
      <c r="AL10" s="416" t="s">
        <v>488</v>
      </c>
      <c r="AM10" s="415" t="s">
        <v>23</v>
      </c>
      <c r="AN10" s="414" t="s">
        <v>489</v>
      </c>
      <c r="AO10" s="414" t="s">
        <v>40</v>
      </c>
      <c r="AP10" s="414" t="s">
        <v>490</v>
      </c>
      <c r="AQ10" s="414" t="s">
        <v>491</v>
      </c>
      <c r="AR10" s="414" t="s">
        <v>206</v>
      </c>
      <c r="AS10" s="414" t="s">
        <v>492</v>
      </c>
      <c r="AT10" s="428" t="s">
        <v>208</v>
      </c>
      <c r="AU10" s="463">
        <f>+AI10*AA10</f>
        <v>0.30000000000000004</v>
      </c>
      <c r="AV10" s="583">
        <f>+AA10-AU10</f>
        <v>0.44999999999999996</v>
      </c>
      <c r="AW10" s="746" t="str">
        <f>+IF(C10="Corrupción","Moderado",IF(AV11&lt;=25%,"Bajo",IF(AV11&lt;=50%,"Moderado",IF(AV11&lt;=75%,"Alto",IF(AV11&gt;75%,"Extremo","")))))</f>
        <v>Moderado</v>
      </c>
      <c r="AX10" s="750" t="s">
        <v>56</v>
      </c>
      <c r="AY10" s="178">
        <v>1</v>
      </c>
      <c r="AZ10" s="33" t="s">
        <v>493</v>
      </c>
      <c r="BA10" s="587" t="s">
        <v>1747</v>
      </c>
      <c r="BB10" s="486">
        <v>44927</v>
      </c>
      <c r="BC10" s="486">
        <v>45291</v>
      </c>
      <c r="BD10" s="477" t="s">
        <v>494</v>
      </c>
      <c r="BE10" s="86">
        <v>44985</v>
      </c>
      <c r="BF10" s="87" t="s">
        <v>1785</v>
      </c>
      <c r="BG10" s="87" t="s">
        <v>1786</v>
      </c>
      <c r="BH10" s="87" t="s">
        <v>1787</v>
      </c>
      <c r="BI10" s="87"/>
      <c r="BJ10" s="124"/>
      <c r="BK10" s="34">
        <v>45107</v>
      </c>
      <c r="BL10" s="34"/>
      <c r="BM10" s="34"/>
      <c r="BN10" s="34">
        <v>45169</v>
      </c>
      <c r="BO10" s="87"/>
      <c r="BP10" s="34"/>
      <c r="BQ10" s="34">
        <v>45230</v>
      </c>
      <c r="BR10" s="87"/>
      <c r="BS10" s="206"/>
      <c r="BT10" s="34">
        <v>45291</v>
      </c>
      <c r="BU10" s="34"/>
      <c r="BV10" s="162"/>
    </row>
    <row r="11" spans="1:74" ht="72.599999999999994" thickBot="1" x14ac:dyDescent="0.35">
      <c r="A11" s="752"/>
      <c r="B11" s="754"/>
      <c r="C11" s="754"/>
      <c r="D11" s="754"/>
      <c r="E11" s="755"/>
      <c r="F11" s="755"/>
      <c r="G11" s="852"/>
      <c r="H11" s="991"/>
      <c r="I11" s="754"/>
      <c r="J11" s="754"/>
      <c r="K11" s="754"/>
      <c r="L11" s="762"/>
      <c r="M11" s="755"/>
      <c r="N11" s="755"/>
      <c r="O11" s="755"/>
      <c r="P11" s="755"/>
      <c r="Q11" s="754"/>
      <c r="R11" s="755"/>
      <c r="S11" s="769"/>
      <c r="T11" s="772"/>
      <c r="U11" s="772"/>
      <c r="V11" s="774"/>
      <c r="W11" s="63"/>
      <c r="X11" s="775"/>
      <c r="Y11" s="63"/>
      <c r="Z11" s="777"/>
      <c r="AA11" s="763"/>
      <c r="AB11" s="765"/>
      <c r="AC11" s="419" t="s">
        <v>1788</v>
      </c>
      <c r="AD11" s="182" t="s">
        <v>1789</v>
      </c>
      <c r="AE11" s="309" t="s">
        <v>54</v>
      </c>
      <c r="AF11" s="420">
        <f t="shared" si="0"/>
        <v>0.25</v>
      </c>
      <c r="AG11" s="187" t="s">
        <v>199</v>
      </c>
      <c r="AH11" s="420">
        <f t="shared" si="1"/>
        <v>0.15</v>
      </c>
      <c r="AI11" s="420">
        <f t="shared" si="2"/>
        <v>0.4</v>
      </c>
      <c r="AJ11" s="182" t="s">
        <v>200</v>
      </c>
      <c r="AK11" s="574" t="s">
        <v>201</v>
      </c>
      <c r="AL11" s="182" t="s">
        <v>1790</v>
      </c>
      <c r="AM11" s="574" t="s">
        <v>23</v>
      </c>
      <c r="AN11" s="182" t="s">
        <v>1791</v>
      </c>
      <c r="AO11" s="187" t="s">
        <v>40</v>
      </c>
      <c r="AP11" s="187" t="s">
        <v>490</v>
      </c>
      <c r="AQ11" s="187" t="s">
        <v>1792</v>
      </c>
      <c r="AR11" s="187" t="s">
        <v>206</v>
      </c>
      <c r="AS11" s="187" t="s">
        <v>1739</v>
      </c>
      <c r="AT11" s="182" t="s">
        <v>208</v>
      </c>
      <c r="AU11" s="464">
        <f>+AV10*AI11</f>
        <v>0.18</v>
      </c>
      <c r="AV11" s="584">
        <f>+AV10-AU11</f>
        <v>0.26999999999999996</v>
      </c>
      <c r="AW11" s="766"/>
      <c r="AX11" s="767"/>
      <c r="AY11" s="178">
        <v>2</v>
      </c>
      <c r="AZ11" s="33" t="s">
        <v>1793</v>
      </c>
      <c r="BA11" s="587" t="s">
        <v>1747</v>
      </c>
      <c r="BB11" s="486">
        <v>44927</v>
      </c>
      <c r="BC11" s="486">
        <v>45291</v>
      </c>
      <c r="BD11" s="477" t="s">
        <v>1794</v>
      </c>
      <c r="BE11" s="86">
        <v>44985</v>
      </c>
      <c r="BF11" s="87" t="s">
        <v>1795</v>
      </c>
      <c r="BG11" s="87" t="s">
        <v>1786</v>
      </c>
      <c r="BH11" s="102">
        <v>45046</v>
      </c>
      <c r="BI11" s="87"/>
      <c r="BJ11" s="87"/>
      <c r="BK11" s="34">
        <v>45107</v>
      </c>
      <c r="BL11" s="34"/>
      <c r="BM11" s="34"/>
      <c r="BN11" s="34">
        <v>45169</v>
      </c>
      <c r="BO11" s="87"/>
      <c r="BP11" s="34"/>
      <c r="BQ11" s="34">
        <v>45230</v>
      </c>
      <c r="BR11" s="87"/>
      <c r="BS11" s="34"/>
      <c r="BT11" s="34">
        <v>45291</v>
      </c>
      <c r="BU11" s="34"/>
      <c r="BV11" s="162"/>
    </row>
    <row r="12" spans="1:74" ht="128.25" customHeight="1" x14ac:dyDescent="0.3">
      <c r="A12" s="751" t="s">
        <v>191</v>
      </c>
      <c r="B12" s="753" t="s">
        <v>105</v>
      </c>
      <c r="C12" s="753" t="s">
        <v>55</v>
      </c>
      <c r="D12" s="753" t="s">
        <v>76</v>
      </c>
      <c r="E12" s="739" t="s">
        <v>77</v>
      </c>
      <c r="F12" s="739" t="s">
        <v>482</v>
      </c>
      <c r="G12" s="739" t="s">
        <v>483</v>
      </c>
      <c r="H12" s="753" t="s">
        <v>484</v>
      </c>
      <c r="I12" s="753" t="s">
        <v>485</v>
      </c>
      <c r="J12" s="753" t="s">
        <v>96</v>
      </c>
      <c r="K12" s="753">
        <v>1</v>
      </c>
      <c r="L12" s="740">
        <f>IF(J12="Diaria",+(K12/360),IF(J12="Mensual",+(K12/12),IF(J12="Bimestral",+(K12/6),IF(J12="Trimestral",+(K12/4),IF(J12="Semestral",+(K12/2),IF(J12="Anual",+(K12/1),""))))))</f>
        <v>1</v>
      </c>
      <c r="M12" s="739" t="s">
        <v>29</v>
      </c>
      <c r="N12" s="739">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39" t="s">
        <v>61</v>
      </c>
      <c r="P12" s="739">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753" t="s">
        <v>70</v>
      </c>
      <c r="R12" s="739">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68" t="s">
        <v>57</v>
      </c>
      <c r="T12" s="770" t="s">
        <v>27</v>
      </c>
      <c r="U12" s="758">
        <f>+MAX(N12,P12,R12)</f>
        <v>0.6</v>
      </c>
      <c r="V12" s="773" t="str">
        <f>IF(L12&lt;=20%,"Muy baja",IF(L12&lt;=40%,"Baja",IF(L12&lt;=60%,"Media",IF(L12&lt;=80%,"Alta",IF(L12&lt;=100%,"Muy alta",IF(L12&gt;=100%,"Muy alta",""))))))</f>
        <v>Muy alta</v>
      </c>
      <c r="W12" s="62"/>
      <c r="X12" s="760" t="str">
        <f>IF(U12=20%,"Leve",IF(U12=40%,"Menor",IF(U12=60%,"Moderado",IF(U12=80%,"Mayor",IF(U12=100%,"Catastrófico","")))))</f>
        <v>Moderado</v>
      </c>
      <c r="Y12" s="62"/>
      <c r="Z12" s="776" t="s">
        <v>153</v>
      </c>
      <c r="AA12" s="747">
        <f>IF(Z12="Bajo",25%,IF(Z12="Moderado",50%,IF(Z12="Alto",75%,IF(Z12="Extremo",100%,""))))</f>
        <v>0.75</v>
      </c>
      <c r="AB12" s="764"/>
      <c r="AC12" s="181" t="s">
        <v>1743</v>
      </c>
      <c r="AD12" s="293" t="s">
        <v>1796</v>
      </c>
      <c r="AE12" s="428" t="s">
        <v>54</v>
      </c>
      <c r="AF12" s="413">
        <f t="shared" si="0"/>
        <v>0.25</v>
      </c>
      <c r="AG12" s="429" t="s">
        <v>199</v>
      </c>
      <c r="AH12" s="413">
        <f t="shared" si="1"/>
        <v>0.15</v>
      </c>
      <c r="AI12" s="413">
        <f t="shared" si="2"/>
        <v>0.4</v>
      </c>
      <c r="AJ12" s="428" t="s">
        <v>200</v>
      </c>
      <c r="AK12" s="415" t="s">
        <v>201</v>
      </c>
      <c r="AL12" s="416" t="s">
        <v>488</v>
      </c>
      <c r="AM12" s="415" t="s">
        <v>23</v>
      </c>
      <c r="AN12" s="414" t="s">
        <v>489</v>
      </c>
      <c r="AO12" s="414" t="s">
        <v>40</v>
      </c>
      <c r="AP12" s="414" t="s">
        <v>490</v>
      </c>
      <c r="AQ12" s="414" t="s">
        <v>491</v>
      </c>
      <c r="AR12" s="414" t="s">
        <v>206</v>
      </c>
      <c r="AS12" s="414" t="s">
        <v>1747</v>
      </c>
      <c r="AT12" s="428" t="s">
        <v>208</v>
      </c>
      <c r="AU12" s="463">
        <f>+AI12*AA12</f>
        <v>0.30000000000000004</v>
      </c>
      <c r="AV12" s="583">
        <f>+AA12-AU12</f>
        <v>0.44999999999999996</v>
      </c>
      <c r="AW12" s="746" t="str">
        <f>+IF(C12="Corrupción","Moderado",IF(AV13&lt;=25%,"Bajo",IF(AV13&lt;=50%,"Moderado",IF(AV13&lt;=75%,"Alto",IF(AV13&gt;75%,"Extremo","")))))</f>
        <v>Moderado</v>
      </c>
      <c r="AX12" s="1098" t="s">
        <v>56</v>
      </c>
      <c r="AY12" s="178">
        <v>1</v>
      </c>
      <c r="AZ12" s="518" t="s">
        <v>493</v>
      </c>
      <c r="BA12" s="587" t="s">
        <v>1747</v>
      </c>
      <c r="BB12" s="486">
        <v>44927</v>
      </c>
      <c r="BC12" s="486">
        <v>45291</v>
      </c>
      <c r="BD12" s="477" t="s">
        <v>494</v>
      </c>
      <c r="BE12" s="86">
        <v>44985</v>
      </c>
      <c r="BF12" s="87" t="s">
        <v>1797</v>
      </c>
      <c r="BG12" s="87" t="s">
        <v>1798</v>
      </c>
      <c r="BH12" s="102">
        <v>45046</v>
      </c>
      <c r="BI12" s="87"/>
      <c r="BJ12" s="126"/>
      <c r="BK12" s="34">
        <v>45107</v>
      </c>
      <c r="BL12" s="34"/>
      <c r="BM12" s="34"/>
      <c r="BN12" s="34">
        <v>45169</v>
      </c>
      <c r="BO12" s="87"/>
      <c r="BP12" s="34"/>
      <c r="BQ12" s="34">
        <v>45230</v>
      </c>
      <c r="BR12" s="87"/>
      <c r="BS12" s="206"/>
      <c r="BT12" s="34">
        <v>45291</v>
      </c>
      <c r="BU12" s="34"/>
      <c r="BV12" s="162"/>
    </row>
    <row r="13" spans="1:74" ht="159" thickBot="1" x14ac:dyDescent="0.35">
      <c r="A13" s="752"/>
      <c r="B13" s="754"/>
      <c r="C13" s="754"/>
      <c r="D13" s="754"/>
      <c r="E13" s="755"/>
      <c r="F13" s="755"/>
      <c r="G13" s="755"/>
      <c r="H13" s="754"/>
      <c r="I13" s="754"/>
      <c r="J13" s="754"/>
      <c r="K13" s="754"/>
      <c r="L13" s="762"/>
      <c r="M13" s="755"/>
      <c r="N13" s="755"/>
      <c r="O13" s="755"/>
      <c r="P13" s="755"/>
      <c r="Q13" s="754"/>
      <c r="R13" s="755"/>
      <c r="S13" s="769"/>
      <c r="T13" s="771"/>
      <c r="U13" s="772"/>
      <c r="V13" s="774"/>
      <c r="W13" s="63"/>
      <c r="X13" s="775"/>
      <c r="Y13" s="63"/>
      <c r="Z13" s="777"/>
      <c r="AA13" s="763"/>
      <c r="AB13" s="765"/>
      <c r="AC13" s="182" t="s">
        <v>1799</v>
      </c>
      <c r="AD13" s="182" t="s">
        <v>1800</v>
      </c>
      <c r="AE13" s="182" t="s">
        <v>54</v>
      </c>
      <c r="AF13" s="420">
        <f t="shared" si="0"/>
        <v>0.25</v>
      </c>
      <c r="AG13" s="430" t="s">
        <v>199</v>
      </c>
      <c r="AH13" s="420">
        <f t="shared" si="1"/>
        <v>0.15</v>
      </c>
      <c r="AI13" s="420">
        <f t="shared" si="2"/>
        <v>0.4</v>
      </c>
      <c r="AJ13" s="182" t="s">
        <v>200</v>
      </c>
      <c r="AK13" s="574" t="s">
        <v>201</v>
      </c>
      <c r="AL13" s="182" t="s">
        <v>504</v>
      </c>
      <c r="AM13" s="574" t="s">
        <v>23</v>
      </c>
      <c r="AN13" s="182" t="s">
        <v>505</v>
      </c>
      <c r="AO13" s="187" t="s">
        <v>40</v>
      </c>
      <c r="AP13" s="187" t="s">
        <v>1801</v>
      </c>
      <c r="AQ13" s="182" t="s">
        <v>506</v>
      </c>
      <c r="AR13" s="187" t="s">
        <v>206</v>
      </c>
      <c r="AS13" s="182" t="s">
        <v>507</v>
      </c>
      <c r="AT13" s="182" t="s">
        <v>208</v>
      </c>
      <c r="AU13" s="464">
        <f>+AV12*AI13</f>
        <v>0.18</v>
      </c>
      <c r="AV13" s="584">
        <f>+AV12-AU13</f>
        <v>0.26999999999999996</v>
      </c>
      <c r="AW13" s="766"/>
      <c r="AX13" s="1099"/>
      <c r="AY13" s="179">
        <v>2</v>
      </c>
      <c r="AZ13" s="64" t="s">
        <v>1802</v>
      </c>
      <c r="BA13" s="474" t="s">
        <v>509</v>
      </c>
      <c r="BB13" s="131">
        <v>44927</v>
      </c>
      <c r="BC13" s="131">
        <v>45291</v>
      </c>
      <c r="BD13" s="464" t="s">
        <v>1803</v>
      </c>
      <c r="BE13" s="132">
        <v>44985</v>
      </c>
      <c r="BF13" s="133" t="s">
        <v>1804</v>
      </c>
      <c r="BG13" s="289" t="s">
        <v>1805</v>
      </c>
      <c r="BH13" s="176">
        <v>45046</v>
      </c>
      <c r="BI13" s="133"/>
      <c r="BJ13" s="133"/>
      <c r="BK13" s="134">
        <v>45107</v>
      </c>
      <c r="BL13" s="134"/>
      <c r="BM13" s="134"/>
      <c r="BN13" s="134">
        <v>45169</v>
      </c>
      <c r="BO13" s="133"/>
      <c r="BP13" s="134"/>
      <c r="BQ13" s="134">
        <v>45230</v>
      </c>
      <c r="BR13" s="133"/>
      <c r="BS13" s="134"/>
      <c r="BT13" s="134">
        <v>45291</v>
      </c>
      <c r="BU13" s="134"/>
      <c r="BV13" s="164"/>
    </row>
    <row r="14" spans="1:74" x14ac:dyDescent="0.3">
      <c r="W14" s="20"/>
      <c r="Y14" s="20"/>
      <c r="AF14" s="20"/>
      <c r="AG14" s="20"/>
      <c r="AH14" s="20"/>
      <c r="AI14" s="20"/>
      <c r="AV14" s="23"/>
    </row>
    <row r="15" spans="1:74" x14ac:dyDescent="0.3">
      <c r="W15" s="20"/>
      <c r="Y15" s="20"/>
      <c r="AF15" s="20"/>
      <c r="AG15" s="20"/>
      <c r="AH15" s="20"/>
      <c r="AI15" s="20"/>
      <c r="AV15" s="23"/>
    </row>
    <row r="16" spans="1:74"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sheetData>
  <sheetProtection formatCells="0" formatColumns="0" formatRows="0"/>
  <autoFilter ref="A1:BL13"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144">
    <mergeCell ref="AY2:AZ3"/>
    <mergeCell ref="AA4:AA6"/>
    <mergeCell ref="Y4:Y6"/>
    <mergeCell ref="G4:G7"/>
    <mergeCell ref="H4:H7"/>
    <mergeCell ref="G3:H3"/>
    <mergeCell ref="AK3:AL3"/>
    <mergeCell ref="AM3:AN3"/>
    <mergeCell ref="AC2:AC3"/>
    <mergeCell ref="AD2:AD3"/>
    <mergeCell ref="AE2:AH2"/>
    <mergeCell ref="AI2:AI3"/>
    <mergeCell ref="AX4:AX6"/>
    <mergeCell ref="AO3:AP3"/>
    <mergeCell ref="AR3:AS3"/>
    <mergeCell ref="AW4:AW6"/>
    <mergeCell ref="W4:W6"/>
    <mergeCell ref="U8:U9"/>
    <mergeCell ref="V8:V9"/>
    <mergeCell ref="W8:W9"/>
    <mergeCell ref="I8:I9"/>
    <mergeCell ref="J8:J9"/>
    <mergeCell ref="K8:K9"/>
    <mergeCell ref="L8:L9"/>
    <mergeCell ref="A1:T2"/>
    <mergeCell ref="AC1:AT1"/>
    <mergeCell ref="R4:R6"/>
    <mergeCell ref="A8:A9"/>
    <mergeCell ref="B8:B9"/>
    <mergeCell ref="C8:C9"/>
    <mergeCell ref="N8:N9"/>
    <mergeCell ref="O8:O9"/>
    <mergeCell ref="P8:P9"/>
    <mergeCell ref="Q8:Q9"/>
    <mergeCell ref="R8:R9"/>
    <mergeCell ref="D8:D9"/>
    <mergeCell ref="E8:E9"/>
    <mergeCell ref="F8:F9"/>
    <mergeCell ref="G8:G9"/>
    <mergeCell ref="H8:H9"/>
    <mergeCell ref="F10:F11"/>
    <mergeCell ref="G10:G11"/>
    <mergeCell ref="H10:H11"/>
    <mergeCell ref="I10:I11"/>
    <mergeCell ref="J10:J11"/>
    <mergeCell ref="S8:S9"/>
    <mergeCell ref="T8:T9"/>
    <mergeCell ref="A10:A11"/>
    <mergeCell ref="B10:B11"/>
    <mergeCell ref="C10:C11"/>
    <mergeCell ref="D10:D11"/>
    <mergeCell ref="E10:E11"/>
    <mergeCell ref="AB12:AB13"/>
    <mergeCell ref="AW12:AW13"/>
    <mergeCell ref="AX12:AX13"/>
    <mergeCell ref="AX10:AX11"/>
    <mergeCell ref="J12:J13"/>
    <mergeCell ref="K12:K13"/>
    <mergeCell ref="L12:L13"/>
    <mergeCell ref="M12:M13"/>
    <mergeCell ref="O12:O13"/>
    <mergeCell ref="Q12:Q13"/>
    <mergeCell ref="N12:N13"/>
    <mergeCell ref="P12:P13"/>
    <mergeCell ref="Z12:Z13"/>
    <mergeCell ref="K10:K11"/>
    <mergeCell ref="L10:L11"/>
    <mergeCell ref="N10:N11"/>
    <mergeCell ref="P10:P11"/>
    <mergeCell ref="R10:R11"/>
    <mergeCell ref="V10:V11"/>
    <mergeCell ref="T10:T11"/>
    <mergeCell ref="BD5:BD6"/>
    <mergeCell ref="AJ2:AT2"/>
    <mergeCell ref="BD2:BD3"/>
    <mergeCell ref="U1:AB2"/>
    <mergeCell ref="AV1:AX1"/>
    <mergeCell ref="AA10:AA11"/>
    <mergeCell ref="AB10:AB11"/>
    <mergeCell ref="AW10:AW11"/>
    <mergeCell ref="AW8:AW9"/>
    <mergeCell ref="AX8:AX9"/>
    <mergeCell ref="AZ5:AZ6"/>
    <mergeCell ref="AU2:AW3"/>
    <mergeCell ref="AX2:AX3"/>
    <mergeCell ref="AY1:BV1"/>
    <mergeCell ref="BE2:BV2"/>
    <mergeCell ref="X8:X9"/>
    <mergeCell ref="Y8:Y9"/>
    <mergeCell ref="AA8:AA9"/>
    <mergeCell ref="AB8:AB9"/>
    <mergeCell ref="BA5:BA6"/>
    <mergeCell ref="BB5:BB6"/>
    <mergeCell ref="BC5:BC6"/>
    <mergeCell ref="U4:U6"/>
    <mergeCell ref="Z8:Z9"/>
    <mergeCell ref="BC2:BC3"/>
    <mergeCell ref="BA2:BA3"/>
    <mergeCell ref="BB2:BB3"/>
    <mergeCell ref="AA12:AA13"/>
    <mergeCell ref="U10:U11"/>
    <mergeCell ref="U12:U13"/>
    <mergeCell ref="X12:X13"/>
    <mergeCell ref="A4:A7"/>
    <mergeCell ref="B4:B7"/>
    <mergeCell ref="C4:C7"/>
    <mergeCell ref="D4:D7"/>
    <mergeCell ref="E4:E7"/>
    <mergeCell ref="F4:F7"/>
    <mergeCell ref="R12:R13"/>
    <mergeCell ref="S12:S13"/>
    <mergeCell ref="T12:T13"/>
    <mergeCell ref="V12:V13"/>
    <mergeCell ref="A12:A13"/>
    <mergeCell ref="B12:B13"/>
    <mergeCell ref="C12:C13"/>
    <mergeCell ref="D12:D13"/>
    <mergeCell ref="E12:E13"/>
    <mergeCell ref="F12:F13"/>
    <mergeCell ref="G12:G13"/>
    <mergeCell ref="H12:H13"/>
    <mergeCell ref="I12:I13"/>
    <mergeCell ref="S10:S11"/>
    <mergeCell ref="Q4:Q7"/>
    <mergeCell ref="S4:S7"/>
    <mergeCell ref="T4:T7"/>
    <mergeCell ref="AB4:AB7"/>
    <mergeCell ref="Z4:Z7"/>
    <mergeCell ref="X4:X7"/>
    <mergeCell ref="V4:V7"/>
    <mergeCell ref="I4:I7"/>
    <mergeCell ref="J4:J7"/>
    <mergeCell ref="K4:K7"/>
    <mergeCell ref="L4:L7"/>
    <mergeCell ref="M4:M7"/>
    <mergeCell ref="O4:O7"/>
    <mergeCell ref="N4:N6"/>
    <mergeCell ref="X10:X11"/>
    <mergeCell ref="Z10:Z11"/>
    <mergeCell ref="M10:M11"/>
    <mergeCell ref="O10:O11"/>
    <mergeCell ref="Q10:Q11"/>
    <mergeCell ref="M8:M9"/>
    <mergeCell ref="P4:P6"/>
  </mergeCells>
  <conditionalFormatting sqref="AC4">
    <cfRule type="containsText" dxfId="306" priority="52" operator="containsText" text="BAJA">
      <formula>NOT(ISERROR(SEARCH("BAJA",AC4)))</formula>
    </cfRule>
    <cfRule type="containsText" dxfId="305" priority="53" operator="containsText" text="MEDIA">
      <formula>NOT(ISERROR(SEARCH("MEDIA",AC4)))</formula>
    </cfRule>
    <cfRule type="containsText" dxfId="304" priority="54" operator="containsText" text="ALTA">
      <formula>NOT(ISERROR(SEARCH("ALTA",AC4)))</formula>
    </cfRule>
  </conditionalFormatting>
  <conditionalFormatting sqref="AC11:AC12">
    <cfRule type="containsText" dxfId="303" priority="1" operator="containsText" text="BAJA">
      <formula>NOT(ISERROR(SEARCH("BAJA",AC11)))</formula>
    </cfRule>
    <cfRule type="containsText" dxfId="302" priority="2" operator="containsText" text="MEDIA">
      <formula>NOT(ISERROR(SEARCH("MEDIA",AC11)))</formula>
    </cfRule>
    <cfRule type="containsText" dxfId="301" priority="3" operator="containsText" text="ALTA">
      <formula>NOT(ISERROR(SEARCH("ALTA",AC11)))</formula>
    </cfRule>
  </conditionalFormatting>
  <conditionalFormatting sqref="AJ4:AK9">
    <cfRule type="containsText" dxfId="300" priority="40" operator="containsText" text="BAJA">
      <formula>NOT(ISERROR(SEARCH("BAJA",AJ4)))</formula>
    </cfRule>
    <cfRule type="containsText" dxfId="299" priority="41" operator="containsText" text="MEDIA">
      <formula>NOT(ISERROR(SEARCH("MEDIA",AJ4)))</formula>
    </cfRule>
    <cfRule type="containsText" dxfId="298" priority="42" operator="containsText" text="ALTA">
      <formula>NOT(ISERROR(SEARCH("ALTA",AJ4)))</formula>
    </cfRule>
  </conditionalFormatting>
  <conditionalFormatting sqref="AK10:AK13">
    <cfRule type="containsText" dxfId="297" priority="11" operator="containsText" text="BAJA">
      <formula>NOT(ISERROR(SEARCH("BAJA",AK10)))</formula>
    </cfRule>
    <cfRule type="containsText" dxfId="296" priority="12" operator="containsText" text="MEDIA">
      <formula>NOT(ISERROR(SEARCH("MEDIA",AK10)))</formula>
    </cfRule>
    <cfRule type="containsText" dxfId="295" priority="13" operator="containsText" text="ALTA">
      <formula>NOT(ISERROR(SEARCH("ALTA",AK10)))</formula>
    </cfRule>
  </conditionalFormatting>
  <conditionalFormatting sqref="AR8">
    <cfRule type="containsText" dxfId="294" priority="43" operator="containsText" text="BAJA">
      <formula>NOT(ISERROR(SEARCH("BAJA",AR8)))</formula>
    </cfRule>
    <cfRule type="containsText" dxfId="293" priority="44" operator="containsText" text="MEDIA">
      <formula>NOT(ISERROR(SEARCH("MEDIA",AR8)))</formula>
    </cfRule>
    <cfRule type="containsText" dxfId="292" priority="45" operator="containsText" text="ALTA">
      <formula>NOT(ISERROR(SEARCH("ALTA",AR8)))</formula>
    </cfRule>
  </conditionalFormatting>
  <conditionalFormatting sqref="AR4:AS4">
    <cfRule type="containsText" dxfId="291" priority="49" operator="containsText" text="BAJA">
      <formula>NOT(ISERROR(SEARCH("BAJA",AR4)))</formula>
    </cfRule>
    <cfRule type="containsText" dxfId="290" priority="50" operator="containsText" text="MEDIA">
      <formula>NOT(ISERROR(SEARCH("MEDIA",AR4)))</formula>
    </cfRule>
    <cfRule type="containsText" dxfId="289" priority="51" operator="containsText" text="ALTA">
      <formula>NOT(ISERROR(SEARCH("ALTA",AR4)))</formula>
    </cfRule>
  </conditionalFormatting>
  <conditionalFormatting sqref="AS5">
    <cfRule type="containsText" dxfId="288" priority="46" operator="containsText" text="BAJA">
      <formula>NOT(ISERROR(SEARCH("BAJA",AS5)))</formula>
    </cfRule>
    <cfRule type="containsText" dxfId="287" priority="47" operator="containsText" text="MEDIA">
      <formula>NOT(ISERROR(SEARCH("MEDIA",AS5)))</formula>
    </cfRule>
    <cfRule type="containsText" dxfId="286" priority="48" operator="containsText" text="ALTA">
      <formula>NOT(ISERROR(SEARCH("ALTA",AS5)))</formula>
    </cfRule>
  </conditionalFormatting>
  <conditionalFormatting sqref="AU4:AV9">
    <cfRule type="containsText" dxfId="285" priority="24" operator="containsText" text="BAJA">
      <formula>NOT(ISERROR(SEARCH("BAJA",AU4)))</formula>
    </cfRule>
    <cfRule type="containsText" dxfId="284" priority="25" operator="containsText" text="MEDIA">
      <formula>NOT(ISERROR(SEARCH("MEDIA",AU4)))</formula>
    </cfRule>
    <cfRule type="containsText" dxfId="283" priority="26" operator="containsText" text="ALTA">
      <formula>NOT(ISERROR(SEARCH("ALTA",AU4)))</formula>
    </cfRule>
  </conditionalFormatting>
  <conditionalFormatting sqref="AV4:AV13">
    <cfRule type="cellIs" dxfId="282" priority="4" operator="greaterThan">
      <formula>75%</formula>
    </cfRule>
    <cfRule type="cellIs" dxfId="281" priority="5" operator="between">
      <formula>51%</formula>
      <formula>75%</formula>
    </cfRule>
    <cfRule type="cellIs" dxfId="280" priority="6" operator="between">
      <formula>26%</formula>
      <formula>50%</formula>
    </cfRule>
    <cfRule type="cellIs" dxfId="279" priority="7" operator="between">
      <formula>0%</formula>
      <formula>25%</formula>
    </cfRule>
  </conditionalFormatting>
  <conditionalFormatting sqref="AV10:AV13">
    <cfRule type="containsText" dxfId="278" priority="8" operator="containsText" text="BAJA">
      <formula>NOT(ISERROR(SEARCH("BAJA",AV10)))</formula>
    </cfRule>
    <cfRule type="containsText" dxfId="277" priority="9" operator="containsText" text="MEDIA">
      <formula>NOT(ISERROR(SEARCH("MEDIA",AV10)))</formula>
    </cfRule>
    <cfRule type="containsText" dxfId="276" priority="10" operator="containsText" text="ALTA">
      <formula>NOT(ISERROR(SEARCH("ALTA",AV10)))</formula>
    </cfRule>
  </conditionalFormatting>
  <dataValidations count="5">
    <dataValidation type="list" allowBlank="1" showInputMessage="1" showErrorMessage="1" sqref="AJ4:AJ9" xr:uid="{00000000-0002-0000-1000-000004000000}">
      <formula1>"Confiable,No confiable"</formula1>
    </dataValidation>
    <dataValidation type="list" allowBlank="1" showInputMessage="1" showErrorMessage="1" sqref="AT4:AT9" xr:uid="{00000000-0002-0000-1000-000003000000}">
      <formula1>"Adecuado,Inadecuado"</formula1>
    </dataValidation>
    <dataValidation type="list" allowBlank="1" showInputMessage="1" showErrorMessage="1" sqref="AR4:AR13" xr:uid="{00000000-0002-0000-1000-000002000000}">
      <formula1>"Asignado,No Asignado"</formula1>
    </dataValidation>
    <dataValidation type="list" allowBlank="1" showInputMessage="1" showErrorMessage="1" sqref="AG4:AG11" xr:uid="{00000000-0002-0000-1000-000001000000}">
      <formula1>"Manual,Automático"</formula1>
    </dataValidation>
    <dataValidation type="list" allowBlank="1" showInputMessage="1" showErrorMessage="1" sqref="A4 A8 AK4:AK13" xr:uid="{00000000-0002-0000-1000-000000000000}">
      <formula1>"SI,NO"</formula1>
    </dataValidation>
  </dataValidations>
  <hyperlinks>
    <hyperlink ref="BG13" r:id="rId1" xr:uid="{B0B2C78D-3B9A-4232-8785-BA404B6CE853}"/>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S277"/>
  <sheetViews>
    <sheetView topLeftCell="B8" zoomScale="85" zoomScaleNormal="85" workbookViewId="0">
      <selection activeCell="A4" sqref="A4:A6"/>
    </sheetView>
  </sheetViews>
  <sheetFormatPr baseColWidth="10" defaultColWidth="11.44140625" defaultRowHeight="35.1"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43" style="2" customWidth="1"/>
    <col min="9" max="12" width="32.44140625" style="2" customWidth="1"/>
    <col min="13" max="13" width="19.109375" style="2" customWidth="1"/>
    <col min="14" max="14" width="3.44140625" style="2" hidden="1" customWidth="1"/>
    <col min="15" max="15" width="17.33203125" style="2" customWidth="1"/>
    <col min="16" max="16" width="3.44140625" style="2" hidden="1" customWidth="1"/>
    <col min="17" max="17" width="19.6640625" style="2" customWidth="1"/>
    <col min="18" max="18" width="3" style="2" hidden="1" customWidth="1"/>
    <col min="19" max="20" width="21.88671875" style="2" customWidth="1"/>
    <col min="21" max="21" width="10.441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51.33203125" style="2" customWidth="1"/>
    <col min="29" max="29" width="51.5546875"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9.4414062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9" width="41.5546875" style="72" customWidth="1"/>
    <col min="60" max="60" width="14.88671875" style="1" customWidth="1"/>
    <col min="61" max="61" width="46.6640625" style="1" customWidth="1"/>
    <col min="62" max="62" width="17.88671875" style="1" customWidth="1"/>
    <col min="63" max="63" width="14.88671875" style="1" customWidth="1"/>
    <col min="64" max="64" width="25.6640625" style="1" customWidth="1"/>
    <col min="65" max="67" width="11.44140625" style="1"/>
    <col min="68" max="69" width="36.33203125" style="1" customWidth="1"/>
    <col min="70" max="70" width="11.44140625" style="1"/>
    <col min="71" max="71" width="30.33203125" style="1" customWidth="1"/>
    <col min="72" max="251" width="11.44140625" style="1"/>
    <col min="252" max="252" width="21.88671875" style="1" customWidth="1"/>
    <col min="253" max="253" width="13.88671875" style="1" customWidth="1"/>
    <col min="254" max="254" width="38.6640625" style="1" customWidth="1"/>
    <col min="255" max="255" width="3" style="1" bestFit="1" customWidth="1"/>
    <col min="256" max="256" width="32.33203125" style="1" customWidth="1"/>
    <col min="257" max="257" width="46.33203125" style="1" customWidth="1"/>
    <col min="258" max="258" width="19" style="1" customWidth="1"/>
    <col min="259" max="259" width="0" style="1" hidden="1" customWidth="1"/>
    <col min="260" max="260" width="17.6640625" style="1" customWidth="1"/>
    <col min="261" max="261" width="0" style="1" hidden="1" customWidth="1"/>
    <col min="262" max="262" width="22.33203125" style="1" customWidth="1"/>
    <col min="263" max="263" width="5.33203125" style="1" customWidth="1"/>
    <col min="264" max="264" width="36.33203125" style="1" customWidth="1"/>
    <col min="265" max="265" width="5.6640625" style="1" customWidth="1"/>
    <col min="266" max="266" width="0" style="1" hidden="1" customWidth="1"/>
    <col min="267" max="267" width="20.6640625" style="1" customWidth="1"/>
    <col min="268" max="268" width="4.88671875" style="1" customWidth="1"/>
    <col min="269" max="269" width="0" style="1" hidden="1" customWidth="1"/>
    <col min="270" max="270" width="24.6640625" style="1" customWidth="1"/>
    <col min="271" max="271" width="12.33203125" style="1" customWidth="1"/>
    <col min="272" max="272" width="0" style="1" hidden="1" customWidth="1"/>
    <col min="273" max="273" width="3.44140625" style="1" customWidth="1"/>
    <col min="274" max="274" width="0" style="1" hidden="1" customWidth="1"/>
    <col min="275" max="275" width="17.6640625" style="1" customWidth="1"/>
    <col min="276" max="276" width="3.44140625" style="1" customWidth="1"/>
    <col min="277" max="277" width="0" style="1" hidden="1" customWidth="1"/>
    <col min="278" max="278" width="23.6640625" style="1" customWidth="1"/>
    <col min="279" max="279" width="10" style="1" customWidth="1"/>
    <col min="280" max="280" width="0" style="1" hidden="1" customWidth="1"/>
    <col min="281" max="282" width="14.6640625" style="1" customWidth="1"/>
    <col min="283" max="283" width="12.88671875" style="1" customWidth="1"/>
    <col min="284" max="284" width="3.33203125" style="1" customWidth="1"/>
    <col min="285" max="285" width="30.33203125" style="1" customWidth="1"/>
    <col min="286" max="286" width="5" style="1" customWidth="1"/>
    <col min="287" max="287" width="0" style="1" hidden="1" customWidth="1"/>
    <col min="288" max="288" width="14.33203125" style="1" customWidth="1"/>
    <col min="289" max="289" width="5.6640625" style="1" customWidth="1"/>
    <col min="290" max="290" width="0" style="1" hidden="1" customWidth="1"/>
    <col min="291" max="291" width="17.33203125" style="1" customWidth="1"/>
    <col min="292" max="292" width="12.6640625" style="1" customWidth="1"/>
    <col min="293" max="293" width="0" style="1" hidden="1" customWidth="1"/>
    <col min="294" max="294" width="5.33203125" style="1" customWidth="1"/>
    <col min="295" max="295" width="0" style="1" hidden="1" customWidth="1"/>
    <col min="296" max="296" width="17" style="1" customWidth="1"/>
    <col min="297" max="297" width="6.33203125" style="1" customWidth="1"/>
    <col min="298" max="298" width="0" style="1" hidden="1" customWidth="1"/>
    <col min="299" max="299" width="14.33203125" style="1" customWidth="1"/>
    <col min="300" max="300" width="7.5546875" style="1" customWidth="1"/>
    <col min="301" max="301" width="0" style="1" hidden="1" customWidth="1"/>
    <col min="302" max="303" width="14.33203125" style="1" customWidth="1"/>
    <col min="304" max="304" width="20.88671875" style="1" customWidth="1"/>
    <col min="305" max="305" width="14.44140625" style="1" customWidth="1"/>
    <col min="306" max="306" width="15" style="1" customWidth="1"/>
    <col min="307" max="307" width="2.6640625" style="1" customWidth="1"/>
    <col min="308" max="308" width="11.6640625" style="1" customWidth="1"/>
    <col min="309" max="309" width="11.5546875" style="1" customWidth="1"/>
    <col min="310" max="310" width="2.33203125" style="1" customWidth="1"/>
    <col min="311" max="311" width="41" style="1" customWidth="1"/>
    <col min="312" max="312" width="14.33203125" style="1" customWidth="1"/>
    <col min="313" max="314" width="11.5546875" style="1" customWidth="1"/>
    <col min="315" max="315" width="21.88671875" style="1" customWidth="1"/>
    <col min="316" max="507" width="11.44140625" style="1"/>
    <col min="508" max="508" width="21.88671875" style="1" customWidth="1"/>
    <col min="509" max="509" width="13.88671875" style="1" customWidth="1"/>
    <col min="510" max="510" width="38.6640625" style="1" customWidth="1"/>
    <col min="511" max="511" width="3" style="1" bestFit="1" customWidth="1"/>
    <col min="512" max="512" width="32.33203125" style="1" customWidth="1"/>
    <col min="513" max="513" width="46.33203125" style="1" customWidth="1"/>
    <col min="514" max="514" width="19" style="1" customWidth="1"/>
    <col min="515" max="515" width="0" style="1" hidden="1" customWidth="1"/>
    <col min="516" max="516" width="17.6640625" style="1" customWidth="1"/>
    <col min="517" max="517" width="0" style="1" hidden="1" customWidth="1"/>
    <col min="518" max="518" width="22.33203125" style="1" customWidth="1"/>
    <col min="519" max="519" width="5.33203125" style="1" customWidth="1"/>
    <col min="520" max="520" width="36.33203125" style="1" customWidth="1"/>
    <col min="521" max="521" width="5.6640625" style="1" customWidth="1"/>
    <col min="522" max="522" width="0" style="1" hidden="1" customWidth="1"/>
    <col min="523" max="523" width="20.6640625" style="1" customWidth="1"/>
    <col min="524" max="524" width="4.88671875" style="1" customWidth="1"/>
    <col min="525" max="525" width="0" style="1" hidden="1" customWidth="1"/>
    <col min="526" max="526" width="24.6640625" style="1" customWidth="1"/>
    <col min="527" max="527" width="12.33203125" style="1" customWidth="1"/>
    <col min="528" max="528" width="0" style="1" hidden="1" customWidth="1"/>
    <col min="529" max="529" width="3.44140625" style="1" customWidth="1"/>
    <col min="530" max="530" width="0" style="1" hidden="1" customWidth="1"/>
    <col min="531" max="531" width="17.6640625" style="1" customWidth="1"/>
    <col min="532" max="532" width="3.44140625" style="1" customWidth="1"/>
    <col min="533" max="533" width="0" style="1" hidden="1" customWidth="1"/>
    <col min="534" max="534" width="23.6640625" style="1" customWidth="1"/>
    <col min="535" max="535" width="10" style="1" customWidth="1"/>
    <col min="536" max="536" width="0" style="1" hidden="1" customWidth="1"/>
    <col min="537" max="538" width="14.6640625" style="1" customWidth="1"/>
    <col min="539" max="539" width="12.88671875" style="1" customWidth="1"/>
    <col min="540" max="540" width="3.33203125" style="1" customWidth="1"/>
    <col min="541" max="541" width="30.33203125" style="1" customWidth="1"/>
    <col min="542" max="542" width="5" style="1" customWidth="1"/>
    <col min="543" max="543" width="0" style="1" hidden="1" customWidth="1"/>
    <col min="544" max="544" width="14.33203125" style="1" customWidth="1"/>
    <col min="545" max="545" width="5.6640625" style="1" customWidth="1"/>
    <col min="546" max="546" width="0" style="1" hidden="1" customWidth="1"/>
    <col min="547" max="547" width="17.33203125" style="1" customWidth="1"/>
    <col min="548" max="548" width="12.6640625" style="1" customWidth="1"/>
    <col min="549" max="549" width="0" style="1" hidden="1" customWidth="1"/>
    <col min="550" max="550" width="5.33203125" style="1" customWidth="1"/>
    <col min="551" max="551" width="0" style="1" hidden="1" customWidth="1"/>
    <col min="552" max="552" width="17" style="1" customWidth="1"/>
    <col min="553" max="553" width="6.33203125" style="1" customWidth="1"/>
    <col min="554" max="554" width="0" style="1" hidden="1" customWidth="1"/>
    <col min="555" max="555" width="14.33203125" style="1" customWidth="1"/>
    <col min="556" max="556" width="7.5546875" style="1" customWidth="1"/>
    <col min="557" max="557" width="0" style="1" hidden="1" customWidth="1"/>
    <col min="558" max="559" width="14.33203125" style="1" customWidth="1"/>
    <col min="560" max="560" width="20.88671875" style="1" customWidth="1"/>
    <col min="561" max="561" width="14.44140625" style="1" customWidth="1"/>
    <col min="562" max="562" width="15" style="1" customWidth="1"/>
    <col min="563" max="563" width="2.6640625" style="1" customWidth="1"/>
    <col min="564" max="564" width="11.6640625" style="1" customWidth="1"/>
    <col min="565" max="565" width="11.5546875" style="1" customWidth="1"/>
    <col min="566" max="566" width="2.33203125" style="1" customWidth="1"/>
    <col min="567" max="567" width="41" style="1" customWidth="1"/>
    <col min="568" max="568" width="14.33203125" style="1" customWidth="1"/>
    <col min="569" max="570" width="11.5546875" style="1" customWidth="1"/>
    <col min="571" max="571" width="21.88671875" style="1" customWidth="1"/>
    <col min="572" max="763" width="11.44140625" style="1"/>
    <col min="764" max="764" width="21.88671875" style="1" customWidth="1"/>
    <col min="765" max="765" width="13.88671875" style="1" customWidth="1"/>
    <col min="766" max="766" width="38.6640625" style="1" customWidth="1"/>
    <col min="767" max="767" width="3" style="1" bestFit="1" customWidth="1"/>
    <col min="768" max="768" width="32.33203125" style="1" customWidth="1"/>
    <col min="769" max="769" width="46.33203125" style="1" customWidth="1"/>
    <col min="770" max="770" width="19" style="1" customWidth="1"/>
    <col min="771" max="771" width="0" style="1" hidden="1" customWidth="1"/>
    <col min="772" max="772" width="17.6640625" style="1" customWidth="1"/>
    <col min="773" max="773" width="0" style="1" hidden="1" customWidth="1"/>
    <col min="774" max="774" width="22.33203125" style="1" customWidth="1"/>
    <col min="775" max="775" width="5.33203125" style="1" customWidth="1"/>
    <col min="776" max="776" width="36.33203125" style="1" customWidth="1"/>
    <col min="777" max="777" width="5.6640625" style="1" customWidth="1"/>
    <col min="778" max="778" width="0" style="1" hidden="1" customWidth="1"/>
    <col min="779" max="779" width="20.6640625" style="1" customWidth="1"/>
    <col min="780" max="780" width="4.88671875" style="1" customWidth="1"/>
    <col min="781" max="781" width="0" style="1" hidden="1" customWidth="1"/>
    <col min="782" max="782" width="24.6640625" style="1" customWidth="1"/>
    <col min="783" max="783" width="12.33203125" style="1" customWidth="1"/>
    <col min="784" max="784" width="0" style="1" hidden="1" customWidth="1"/>
    <col min="785" max="785" width="3.44140625" style="1" customWidth="1"/>
    <col min="786" max="786" width="0" style="1" hidden="1" customWidth="1"/>
    <col min="787" max="787" width="17.6640625" style="1" customWidth="1"/>
    <col min="788" max="788" width="3.44140625" style="1" customWidth="1"/>
    <col min="789" max="789" width="0" style="1" hidden="1" customWidth="1"/>
    <col min="790" max="790" width="23.6640625" style="1" customWidth="1"/>
    <col min="791" max="791" width="10" style="1" customWidth="1"/>
    <col min="792" max="792" width="0" style="1" hidden="1" customWidth="1"/>
    <col min="793" max="794" width="14.6640625" style="1" customWidth="1"/>
    <col min="795" max="795" width="12.88671875" style="1" customWidth="1"/>
    <col min="796" max="796" width="3.33203125" style="1" customWidth="1"/>
    <col min="797" max="797" width="30.33203125" style="1" customWidth="1"/>
    <col min="798" max="798" width="5" style="1" customWidth="1"/>
    <col min="799" max="799" width="0" style="1" hidden="1" customWidth="1"/>
    <col min="800" max="800" width="14.33203125" style="1" customWidth="1"/>
    <col min="801" max="801" width="5.6640625" style="1" customWidth="1"/>
    <col min="802" max="802" width="0" style="1" hidden="1" customWidth="1"/>
    <col min="803" max="803" width="17.33203125" style="1" customWidth="1"/>
    <col min="804" max="804" width="12.6640625" style="1" customWidth="1"/>
    <col min="805" max="805" width="0" style="1" hidden="1" customWidth="1"/>
    <col min="806" max="806" width="5.33203125" style="1" customWidth="1"/>
    <col min="807" max="807" width="0" style="1" hidden="1" customWidth="1"/>
    <col min="808" max="808" width="17" style="1" customWidth="1"/>
    <col min="809" max="809" width="6.33203125" style="1" customWidth="1"/>
    <col min="810" max="810" width="0" style="1" hidden="1" customWidth="1"/>
    <col min="811" max="811" width="14.33203125" style="1" customWidth="1"/>
    <col min="812" max="812" width="7.5546875" style="1" customWidth="1"/>
    <col min="813" max="813" width="0" style="1" hidden="1" customWidth="1"/>
    <col min="814" max="815" width="14.33203125" style="1" customWidth="1"/>
    <col min="816" max="816" width="20.88671875" style="1" customWidth="1"/>
    <col min="817" max="817" width="14.44140625" style="1" customWidth="1"/>
    <col min="818" max="818" width="15" style="1" customWidth="1"/>
    <col min="819" max="819" width="2.6640625" style="1" customWidth="1"/>
    <col min="820" max="820" width="11.6640625" style="1" customWidth="1"/>
    <col min="821" max="821" width="11.5546875" style="1" customWidth="1"/>
    <col min="822" max="822" width="2.33203125" style="1" customWidth="1"/>
    <col min="823" max="823" width="41" style="1" customWidth="1"/>
    <col min="824" max="824" width="14.33203125" style="1" customWidth="1"/>
    <col min="825" max="826" width="11.5546875" style="1" customWidth="1"/>
    <col min="827" max="827" width="21.88671875" style="1" customWidth="1"/>
    <col min="828" max="1019" width="11.44140625" style="1"/>
    <col min="1020" max="1020" width="21.88671875" style="1" customWidth="1"/>
    <col min="1021" max="1021" width="13.88671875" style="1" customWidth="1"/>
    <col min="1022" max="1022" width="38.6640625" style="1" customWidth="1"/>
    <col min="1023" max="1023" width="3" style="1" bestFit="1" customWidth="1"/>
    <col min="1024" max="1024" width="32.33203125" style="1" customWidth="1"/>
    <col min="1025" max="1025" width="46.33203125" style="1" customWidth="1"/>
    <col min="1026" max="1026" width="19" style="1" customWidth="1"/>
    <col min="1027" max="1027" width="0" style="1" hidden="1" customWidth="1"/>
    <col min="1028" max="1028" width="17.6640625" style="1" customWidth="1"/>
    <col min="1029" max="1029" width="0" style="1" hidden="1" customWidth="1"/>
    <col min="1030" max="1030" width="22.33203125" style="1" customWidth="1"/>
    <col min="1031" max="1031" width="5.33203125" style="1" customWidth="1"/>
    <col min="1032" max="1032" width="36.33203125" style="1" customWidth="1"/>
    <col min="1033" max="1033" width="5.6640625" style="1" customWidth="1"/>
    <col min="1034" max="1034" width="0" style="1" hidden="1" customWidth="1"/>
    <col min="1035" max="1035" width="20.6640625" style="1" customWidth="1"/>
    <col min="1036" max="1036" width="4.88671875" style="1" customWidth="1"/>
    <col min="1037" max="1037" width="0" style="1" hidden="1" customWidth="1"/>
    <col min="1038" max="1038" width="24.6640625" style="1" customWidth="1"/>
    <col min="1039" max="1039" width="12.33203125" style="1" customWidth="1"/>
    <col min="1040" max="1040" width="0" style="1" hidden="1" customWidth="1"/>
    <col min="1041" max="1041" width="3.44140625" style="1" customWidth="1"/>
    <col min="1042" max="1042" width="0" style="1" hidden="1" customWidth="1"/>
    <col min="1043" max="1043" width="17.6640625" style="1" customWidth="1"/>
    <col min="1044" max="1044" width="3.44140625" style="1" customWidth="1"/>
    <col min="1045" max="1045" width="0" style="1" hidden="1" customWidth="1"/>
    <col min="1046" max="1046" width="23.6640625" style="1" customWidth="1"/>
    <col min="1047" max="1047" width="10" style="1" customWidth="1"/>
    <col min="1048" max="1048" width="0" style="1" hidden="1" customWidth="1"/>
    <col min="1049" max="1050" width="14.6640625" style="1" customWidth="1"/>
    <col min="1051" max="1051" width="12.88671875" style="1" customWidth="1"/>
    <col min="1052" max="1052" width="3.33203125" style="1" customWidth="1"/>
    <col min="1053" max="1053" width="30.33203125" style="1" customWidth="1"/>
    <col min="1054" max="1054" width="5" style="1" customWidth="1"/>
    <col min="1055" max="1055" width="0" style="1" hidden="1" customWidth="1"/>
    <col min="1056" max="1056" width="14.33203125" style="1" customWidth="1"/>
    <col min="1057" max="1057" width="5.6640625" style="1" customWidth="1"/>
    <col min="1058" max="1058" width="0" style="1" hidden="1" customWidth="1"/>
    <col min="1059" max="1059" width="17.33203125" style="1" customWidth="1"/>
    <col min="1060" max="1060" width="12.6640625" style="1" customWidth="1"/>
    <col min="1061" max="1061" width="0" style="1" hidden="1" customWidth="1"/>
    <col min="1062" max="1062" width="5.33203125" style="1" customWidth="1"/>
    <col min="1063" max="1063" width="0" style="1" hidden="1" customWidth="1"/>
    <col min="1064" max="1064" width="17" style="1" customWidth="1"/>
    <col min="1065" max="1065" width="6.33203125" style="1" customWidth="1"/>
    <col min="1066" max="1066" width="0" style="1" hidden="1" customWidth="1"/>
    <col min="1067" max="1067" width="14.33203125" style="1" customWidth="1"/>
    <col min="1068" max="1068" width="7.5546875" style="1" customWidth="1"/>
    <col min="1069" max="1069" width="0" style="1" hidden="1" customWidth="1"/>
    <col min="1070" max="1071" width="14.33203125" style="1" customWidth="1"/>
    <col min="1072" max="1072" width="20.88671875" style="1" customWidth="1"/>
    <col min="1073" max="1073" width="14.44140625" style="1" customWidth="1"/>
    <col min="1074" max="1074" width="15" style="1" customWidth="1"/>
    <col min="1075" max="1075" width="2.6640625" style="1" customWidth="1"/>
    <col min="1076" max="1076" width="11.6640625" style="1" customWidth="1"/>
    <col min="1077" max="1077" width="11.5546875" style="1" customWidth="1"/>
    <col min="1078" max="1078" width="2.33203125" style="1" customWidth="1"/>
    <col min="1079" max="1079" width="41" style="1" customWidth="1"/>
    <col min="1080" max="1080" width="14.33203125" style="1" customWidth="1"/>
    <col min="1081" max="1082" width="11.5546875" style="1" customWidth="1"/>
    <col min="1083" max="1083" width="21.88671875" style="1" customWidth="1"/>
    <col min="1084" max="1275" width="11.44140625" style="1"/>
    <col min="1276" max="1276" width="21.88671875" style="1" customWidth="1"/>
    <col min="1277" max="1277" width="13.88671875" style="1" customWidth="1"/>
    <col min="1278" max="1278" width="38.6640625" style="1" customWidth="1"/>
    <col min="1279" max="1279" width="3" style="1" bestFit="1" customWidth="1"/>
    <col min="1280" max="1280" width="32.33203125" style="1" customWidth="1"/>
    <col min="1281" max="1281" width="46.33203125" style="1" customWidth="1"/>
    <col min="1282" max="1282" width="19" style="1" customWidth="1"/>
    <col min="1283" max="1283" width="0" style="1" hidden="1" customWidth="1"/>
    <col min="1284" max="1284" width="17.6640625" style="1" customWidth="1"/>
    <col min="1285" max="1285" width="0" style="1" hidden="1" customWidth="1"/>
    <col min="1286" max="1286" width="22.33203125" style="1" customWidth="1"/>
    <col min="1287" max="1287" width="5.33203125" style="1" customWidth="1"/>
    <col min="1288" max="1288" width="36.33203125" style="1" customWidth="1"/>
    <col min="1289" max="1289" width="5.6640625" style="1" customWidth="1"/>
    <col min="1290" max="1290" width="0" style="1" hidden="1" customWidth="1"/>
    <col min="1291" max="1291" width="20.6640625" style="1" customWidth="1"/>
    <col min="1292" max="1292" width="4.88671875" style="1" customWidth="1"/>
    <col min="1293" max="1293" width="0" style="1" hidden="1" customWidth="1"/>
    <col min="1294" max="1294" width="24.6640625" style="1" customWidth="1"/>
    <col min="1295" max="1295" width="12.33203125" style="1" customWidth="1"/>
    <col min="1296" max="1296" width="0" style="1" hidden="1" customWidth="1"/>
    <col min="1297" max="1297" width="3.44140625" style="1" customWidth="1"/>
    <col min="1298" max="1298" width="0" style="1" hidden="1" customWidth="1"/>
    <col min="1299" max="1299" width="17.6640625" style="1" customWidth="1"/>
    <col min="1300" max="1300" width="3.44140625" style="1" customWidth="1"/>
    <col min="1301" max="1301" width="0" style="1" hidden="1" customWidth="1"/>
    <col min="1302" max="1302" width="23.6640625" style="1" customWidth="1"/>
    <col min="1303" max="1303" width="10" style="1" customWidth="1"/>
    <col min="1304" max="1304" width="0" style="1" hidden="1" customWidth="1"/>
    <col min="1305" max="1306" width="14.6640625" style="1" customWidth="1"/>
    <col min="1307" max="1307" width="12.88671875" style="1" customWidth="1"/>
    <col min="1308" max="1308" width="3.33203125" style="1" customWidth="1"/>
    <col min="1309" max="1309" width="30.33203125" style="1" customWidth="1"/>
    <col min="1310" max="1310" width="5" style="1" customWidth="1"/>
    <col min="1311" max="1311" width="0" style="1" hidden="1" customWidth="1"/>
    <col min="1312" max="1312" width="14.33203125" style="1" customWidth="1"/>
    <col min="1313" max="1313" width="5.6640625" style="1" customWidth="1"/>
    <col min="1314" max="1314" width="0" style="1" hidden="1" customWidth="1"/>
    <col min="1315" max="1315" width="17.33203125" style="1" customWidth="1"/>
    <col min="1316" max="1316" width="12.6640625" style="1" customWidth="1"/>
    <col min="1317" max="1317" width="0" style="1" hidden="1" customWidth="1"/>
    <col min="1318" max="1318" width="5.33203125" style="1" customWidth="1"/>
    <col min="1319" max="1319" width="0" style="1" hidden="1" customWidth="1"/>
    <col min="1320" max="1320" width="17" style="1" customWidth="1"/>
    <col min="1321" max="1321" width="6.33203125" style="1" customWidth="1"/>
    <col min="1322" max="1322" width="0" style="1" hidden="1" customWidth="1"/>
    <col min="1323" max="1323" width="14.33203125" style="1" customWidth="1"/>
    <col min="1324" max="1324" width="7.5546875" style="1" customWidth="1"/>
    <col min="1325" max="1325" width="0" style="1" hidden="1" customWidth="1"/>
    <col min="1326" max="1327" width="14.33203125" style="1" customWidth="1"/>
    <col min="1328" max="1328" width="20.88671875" style="1" customWidth="1"/>
    <col min="1329" max="1329" width="14.44140625" style="1" customWidth="1"/>
    <col min="1330" max="1330" width="15" style="1" customWidth="1"/>
    <col min="1331" max="1331" width="2.6640625" style="1" customWidth="1"/>
    <col min="1332" max="1332" width="11.6640625" style="1" customWidth="1"/>
    <col min="1333" max="1333" width="11.5546875" style="1" customWidth="1"/>
    <col min="1334" max="1334" width="2.33203125" style="1" customWidth="1"/>
    <col min="1335" max="1335" width="41" style="1" customWidth="1"/>
    <col min="1336" max="1336" width="14.33203125" style="1" customWidth="1"/>
    <col min="1337" max="1338" width="11.5546875" style="1" customWidth="1"/>
    <col min="1339" max="1339" width="21.88671875" style="1" customWidth="1"/>
    <col min="1340" max="1531" width="11.44140625" style="1"/>
    <col min="1532" max="1532" width="21.88671875" style="1" customWidth="1"/>
    <col min="1533" max="1533" width="13.88671875" style="1" customWidth="1"/>
    <col min="1534" max="1534" width="38.6640625" style="1" customWidth="1"/>
    <col min="1535" max="1535" width="3" style="1" bestFit="1" customWidth="1"/>
    <col min="1536" max="1536" width="32.33203125" style="1" customWidth="1"/>
    <col min="1537" max="1537" width="46.33203125" style="1" customWidth="1"/>
    <col min="1538" max="1538" width="19" style="1" customWidth="1"/>
    <col min="1539" max="1539" width="0" style="1" hidden="1" customWidth="1"/>
    <col min="1540" max="1540" width="17.6640625" style="1" customWidth="1"/>
    <col min="1541" max="1541" width="0" style="1" hidden="1" customWidth="1"/>
    <col min="1542" max="1542" width="22.33203125" style="1" customWidth="1"/>
    <col min="1543" max="1543" width="5.33203125" style="1" customWidth="1"/>
    <col min="1544" max="1544" width="36.33203125" style="1" customWidth="1"/>
    <col min="1545" max="1545" width="5.6640625" style="1" customWidth="1"/>
    <col min="1546" max="1546" width="0" style="1" hidden="1" customWidth="1"/>
    <col min="1547" max="1547" width="20.6640625" style="1" customWidth="1"/>
    <col min="1548" max="1548" width="4.88671875" style="1" customWidth="1"/>
    <col min="1549" max="1549" width="0" style="1" hidden="1" customWidth="1"/>
    <col min="1550" max="1550" width="24.6640625" style="1" customWidth="1"/>
    <col min="1551" max="1551" width="12.33203125" style="1" customWidth="1"/>
    <col min="1552" max="1552" width="0" style="1" hidden="1" customWidth="1"/>
    <col min="1553" max="1553" width="3.44140625" style="1" customWidth="1"/>
    <col min="1554" max="1554" width="0" style="1" hidden="1" customWidth="1"/>
    <col min="1555" max="1555" width="17.6640625" style="1" customWidth="1"/>
    <col min="1556" max="1556" width="3.44140625" style="1" customWidth="1"/>
    <col min="1557" max="1557" width="0" style="1" hidden="1" customWidth="1"/>
    <col min="1558" max="1558" width="23.6640625" style="1" customWidth="1"/>
    <col min="1559" max="1559" width="10" style="1" customWidth="1"/>
    <col min="1560" max="1560" width="0" style="1" hidden="1" customWidth="1"/>
    <col min="1561" max="1562" width="14.6640625" style="1" customWidth="1"/>
    <col min="1563" max="1563" width="12.88671875" style="1" customWidth="1"/>
    <col min="1564" max="1564" width="3.33203125" style="1" customWidth="1"/>
    <col min="1565" max="1565" width="30.33203125" style="1" customWidth="1"/>
    <col min="1566" max="1566" width="5" style="1" customWidth="1"/>
    <col min="1567" max="1567" width="0" style="1" hidden="1" customWidth="1"/>
    <col min="1568" max="1568" width="14.33203125" style="1" customWidth="1"/>
    <col min="1569" max="1569" width="5.6640625" style="1" customWidth="1"/>
    <col min="1570" max="1570" width="0" style="1" hidden="1" customWidth="1"/>
    <col min="1571" max="1571" width="17.33203125" style="1" customWidth="1"/>
    <col min="1572" max="1572" width="12.6640625" style="1" customWidth="1"/>
    <col min="1573" max="1573" width="0" style="1" hidden="1" customWidth="1"/>
    <col min="1574" max="1574" width="5.33203125" style="1" customWidth="1"/>
    <col min="1575" max="1575" width="0" style="1" hidden="1" customWidth="1"/>
    <col min="1576" max="1576" width="17" style="1" customWidth="1"/>
    <col min="1577" max="1577" width="6.33203125" style="1" customWidth="1"/>
    <col min="1578" max="1578" width="0" style="1" hidden="1" customWidth="1"/>
    <col min="1579" max="1579" width="14.33203125" style="1" customWidth="1"/>
    <col min="1580" max="1580" width="7.5546875" style="1" customWidth="1"/>
    <col min="1581" max="1581" width="0" style="1" hidden="1" customWidth="1"/>
    <col min="1582" max="1583" width="14.33203125" style="1" customWidth="1"/>
    <col min="1584" max="1584" width="20.88671875" style="1" customWidth="1"/>
    <col min="1585" max="1585" width="14.44140625" style="1" customWidth="1"/>
    <col min="1586" max="1586" width="15" style="1" customWidth="1"/>
    <col min="1587" max="1587" width="2.6640625" style="1" customWidth="1"/>
    <col min="1588" max="1588" width="11.6640625" style="1" customWidth="1"/>
    <col min="1589" max="1589" width="11.5546875" style="1" customWidth="1"/>
    <col min="1590" max="1590" width="2.33203125" style="1" customWidth="1"/>
    <col min="1591" max="1591" width="41" style="1" customWidth="1"/>
    <col min="1592" max="1592" width="14.33203125" style="1" customWidth="1"/>
    <col min="1593" max="1594" width="11.5546875" style="1" customWidth="1"/>
    <col min="1595" max="1595" width="21.88671875" style="1" customWidth="1"/>
    <col min="1596" max="1787" width="11.44140625" style="1"/>
    <col min="1788" max="1788" width="21.88671875" style="1" customWidth="1"/>
    <col min="1789" max="1789" width="13.88671875" style="1" customWidth="1"/>
    <col min="1790" max="1790" width="38.6640625" style="1" customWidth="1"/>
    <col min="1791" max="1791" width="3" style="1" bestFit="1" customWidth="1"/>
    <col min="1792" max="1792" width="32.33203125" style="1" customWidth="1"/>
    <col min="1793" max="1793" width="46.33203125" style="1" customWidth="1"/>
    <col min="1794" max="1794" width="19" style="1" customWidth="1"/>
    <col min="1795" max="1795" width="0" style="1" hidden="1" customWidth="1"/>
    <col min="1796" max="1796" width="17.6640625" style="1" customWidth="1"/>
    <col min="1797" max="1797" width="0" style="1" hidden="1" customWidth="1"/>
    <col min="1798" max="1798" width="22.33203125" style="1" customWidth="1"/>
    <col min="1799" max="1799" width="5.33203125" style="1" customWidth="1"/>
    <col min="1800" max="1800" width="36.33203125" style="1" customWidth="1"/>
    <col min="1801" max="1801" width="5.6640625" style="1" customWidth="1"/>
    <col min="1802" max="1802" width="0" style="1" hidden="1" customWidth="1"/>
    <col min="1803" max="1803" width="20.6640625" style="1" customWidth="1"/>
    <col min="1804" max="1804" width="4.88671875" style="1" customWidth="1"/>
    <col min="1805" max="1805" width="0" style="1" hidden="1" customWidth="1"/>
    <col min="1806" max="1806" width="24.6640625" style="1" customWidth="1"/>
    <col min="1807" max="1807" width="12.33203125" style="1" customWidth="1"/>
    <col min="1808" max="1808" width="0" style="1" hidden="1" customWidth="1"/>
    <col min="1809" max="1809" width="3.44140625" style="1" customWidth="1"/>
    <col min="1810" max="1810" width="0" style="1" hidden="1" customWidth="1"/>
    <col min="1811" max="1811" width="17.6640625" style="1" customWidth="1"/>
    <col min="1812" max="1812" width="3.44140625" style="1" customWidth="1"/>
    <col min="1813" max="1813" width="0" style="1" hidden="1" customWidth="1"/>
    <col min="1814" max="1814" width="23.6640625" style="1" customWidth="1"/>
    <col min="1815" max="1815" width="10" style="1" customWidth="1"/>
    <col min="1816" max="1816" width="0" style="1" hidden="1" customWidth="1"/>
    <col min="1817" max="1818" width="14.6640625" style="1" customWidth="1"/>
    <col min="1819" max="1819" width="12.88671875" style="1" customWidth="1"/>
    <col min="1820" max="1820" width="3.33203125" style="1" customWidth="1"/>
    <col min="1821" max="1821" width="30.33203125" style="1" customWidth="1"/>
    <col min="1822" max="1822" width="5" style="1" customWidth="1"/>
    <col min="1823" max="1823" width="0" style="1" hidden="1" customWidth="1"/>
    <col min="1824" max="1824" width="14.33203125" style="1" customWidth="1"/>
    <col min="1825" max="1825" width="5.6640625" style="1" customWidth="1"/>
    <col min="1826" max="1826" width="0" style="1" hidden="1" customWidth="1"/>
    <col min="1827" max="1827" width="17.33203125" style="1" customWidth="1"/>
    <col min="1828" max="1828" width="12.6640625" style="1" customWidth="1"/>
    <col min="1829" max="1829" width="0" style="1" hidden="1" customWidth="1"/>
    <col min="1830" max="1830" width="5.33203125" style="1" customWidth="1"/>
    <col min="1831" max="1831" width="0" style="1" hidden="1" customWidth="1"/>
    <col min="1832" max="1832" width="17" style="1" customWidth="1"/>
    <col min="1833" max="1833" width="6.33203125" style="1" customWidth="1"/>
    <col min="1834" max="1834" width="0" style="1" hidden="1" customWidth="1"/>
    <col min="1835" max="1835" width="14.33203125" style="1" customWidth="1"/>
    <col min="1836" max="1836" width="7.5546875" style="1" customWidth="1"/>
    <col min="1837" max="1837" width="0" style="1" hidden="1" customWidth="1"/>
    <col min="1838" max="1839" width="14.33203125" style="1" customWidth="1"/>
    <col min="1840" max="1840" width="20.88671875" style="1" customWidth="1"/>
    <col min="1841" max="1841" width="14.44140625" style="1" customWidth="1"/>
    <col min="1842" max="1842" width="15" style="1" customWidth="1"/>
    <col min="1843" max="1843" width="2.6640625" style="1" customWidth="1"/>
    <col min="1844" max="1844" width="11.6640625" style="1" customWidth="1"/>
    <col min="1845" max="1845" width="11.5546875" style="1" customWidth="1"/>
    <col min="1846" max="1846" width="2.33203125" style="1" customWidth="1"/>
    <col min="1847" max="1847" width="41" style="1" customWidth="1"/>
    <col min="1848" max="1848" width="14.33203125" style="1" customWidth="1"/>
    <col min="1849" max="1850" width="11.5546875" style="1" customWidth="1"/>
    <col min="1851" max="1851" width="21.88671875" style="1" customWidth="1"/>
    <col min="1852" max="2043" width="11.44140625" style="1"/>
    <col min="2044" max="2044" width="21.88671875" style="1" customWidth="1"/>
    <col min="2045" max="2045" width="13.88671875" style="1" customWidth="1"/>
    <col min="2046" max="2046" width="38.6640625" style="1" customWidth="1"/>
    <col min="2047" max="2047" width="3" style="1" bestFit="1" customWidth="1"/>
    <col min="2048" max="2048" width="32.33203125" style="1" customWidth="1"/>
    <col min="2049" max="2049" width="46.33203125" style="1" customWidth="1"/>
    <col min="2050" max="2050" width="19" style="1" customWidth="1"/>
    <col min="2051" max="2051" width="0" style="1" hidden="1" customWidth="1"/>
    <col min="2052" max="2052" width="17.6640625" style="1" customWidth="1"/>
    <col min="2053" max="2053" width="0" style="1" hidden="1" customWidth="1"/>
    <col min="2054" max="2054" width="22.33203125" style="1" customWidth="1"/>
    <col min="2055" max="2055" width="5.33203125" style="1" customWidth="1"/>
    <col min="2056" max="2056" width="36.33203125" style="1" customWidth="1"/>
    <col min="2057" max="2057" width="5.6640625" style="1" customWidth="1"/>
    <col min="2058" max="2058" width="0" style="1" hidden="1" customWidth="1"/>
    <col min="2059" max="2059" width="20.6640625" style="1" customWidth="1"/>
    <col min="2060" max="2060" width="4.88671875" style="1" customWidth="1"/>
    <col min="2061" max="2061" width="0" style="1" hidden="1" customWidth="1"/>
    <col min="2062" max="2062" width="24.6640625" style="1" customWidth="1"/>
    <col min="2063" max="2063" width="12.33203125" style="1" customWidth="1"/>
    <col min="2064" max="2064" width="0" style="1" hidden="1" customWidth="1"/>
    <col min="2065" max="2065" width="3.44140625" style="1" customWidth="1"/>
    <col min="2066" max="2066" width="0" style="1" hidden="1" customWidth="1"/>
    <col min="2067" max="2067" width="17.6640625" style="1" customWidth="1"/>
    <col min="2068" max="2068" width="3.44140625" style="1" customWidth="1"/>
    <col min="2069" max="2069" width="0" style="1" hidden="1" customWidth="1"/>
    <col min="2070" max="2070" width="23.6640625" style="1" customWidth="1"/>
    <col min="2071" max="2071" width="10" style="1" customWidth="1"/>
    <col min="2072" max="2072" width="0" style="1" hidden="1" customWidth="1"/>
    <col min="2073" max="2074" width="14.6640625" style="1" customWidth="1"/>
    <col min="2075" max="2075" width="12.88671875" style="1" customWidth="1"/>
    <col min="2076" max="2076" width="3.33203125" style="1" customWidth="1"/>
    <col min="2077" max="2077" width="30.33203125" style="1" customWidth="1"/>
    <col min="2078" max="2078" width="5" style="1" customWidth="1"/>
    <col min="2079" max="2079" width="0" style="1" hidden="1" customWidth="1"/>
    <col min="2080" max="2080" width="14.33203125" style="1" customWidth="1"/>
    <col min="2081" max="2081" width="5.6640625" style="1" customWidth="1"/>
    <col min="2082" max="2082" width="0" style="1" hidden="1" customWidth="1"/>
    <col min="2083" max="2083" width="17.33203125" style="1" customWidth="1"/>
    <col min="2084" max="2084" width="12.6640625" style="1" customWidth="1"/>
    <col min="2085" max="2085" width="0" style="1" hidden="1" customWidth="1"/>
    <col min="2086" max="2086" width="5.33203125" style="1" customWidth="1"/>
    <col min="2087" max="2087" width="0" style="1" hidden="1" customWidth="1"/>
    <col min="2088" max="2088" width="17" style="1" customWidth="1"/>
    <col min="2089" max="2089" width="6.33203125" style="1" customWidth="1"/>
    <col min="2090" max="2090" width="0" style="1" hidden="1" customWidth="1"/>
    <col min="2091" max="2091" width="14.33203125" style="1" customWidth="1"/>
    <col min="2092" max="2092" width="7.5546875" style="1" customWidth="1"/>
    <col min="2093" max="2093" width="0" style="1" hidden="1" customWidth="1"/>
    <col min="2094" max="2095" width="14.33203125" style="1" customWidth="1"/>
    <col min="2096" max="2096" width="20.88671875" style="1" customWidth="1"/>
    <col min="2097" max="2097" width="14.44140625" style="1" customWidth="1"/>
    <col min="2098" max="2098" width="15" style="1" customWidth="1"/>
    <col min="2099" max="2099" width="2.6640625" style="1" customWidth="1"/>
    <col min="2100" max="2100" width="11.6640625" style="1" customWidth="1"/>
    <col min="2101" max="2101" width="11.5546875" style="1" customWidth="1"/>
    <col min="2102" max="2102" width="2.33203125" style="1" customWidth="1"/>
    <col min="2103" max="2103" width="41" style="1" customWidth="1"/>
    <col min="2104" max="2104" width="14.33203125" style="1" customWidth="1"/>
    <col min="2105" max="2106" width="11.5546875" style="1" customWidth="1"/>
    <col min="2107" max="2107" width="21.88671875" style="1" customWidth="1"/>
    <col min="2108" max="2299" width="11.44140625" style="1"/>
    <col min="2300" max="2300" width="21.88671875" style="1" customWidth="1"/>
    <col min="2301" max="2301" width="13.88671875" style="1" customWidth="1"/>
    <col min="2302" max="2302" width="38.6640625" style="1" customWidth="1"/>
    <col min="2303" max="2303" width="3" style="1" bestFit="1" customWidth="1"/>
    <col min="2304" max="2304" width="32.33203125" style="1" customWidth="1"/>
    <col min="2305" max="2305" width="46.33203125" style="1" customWidth="1"/>
    <col min="2306" max="2306" width="19" style="1" customWidth="1"/>
    <col min="2307" max="2307" width="0" style="1" hidden="1" customWidth="1"/>
    <col min="2308" max="2308" width="17.6640625" style="1" customWidth="1"/>
    <col min="2309" max="2309" width="0" style="1" hidden="1" customWidth="1"/>
    <col min="2310" max="2310" width="22.33203125" style="1" customWidth="1"/>
    <col min="2311" max="2311" width="5.33203125" style="1" customWidth="1"/>
    <col min="2312" max="2312" width="36.33203125" style="1" customWidth="1"/>
    <col min="2313" max="2313" width="5.6640625" style="1" customWidth="1"/>
    <col min="2314" max="2314" width="0" style="1" hidden="1" customWidth="1"/>
    <col min="2315" max="2315" width="20.6640625" style="1" customWidth="1"/>
    <col min="2316" max="2316" width="4.88671875" style="1" customWidth="1"/>
    <col min="2317" max="2317" width="0" style="1" hidden="1" customWidth="1"/>
    <col min="2318" max="2318" width="24.6640625" style="1" customWidth="1"/>
    <col min="2319" max="2319" width="12.33203125" style="1" customWidth="1"/>
    <col min="2320" max="2320" width="0" style="1" hidden="1" customWidth="1"/>
    <col min="2321" max="2321" width="3.44140625" style="1" customWidth="1"/>
    <col min="2322" max="2322" width="0" style="1" hidden="1" customWidth="1"/>
    <col min="2323" max="2323" width="17.6640625" style="1" customWidth="1"/>
    <col min="2324" max="2324" width="3.44140625" style="1" customWidth="1"/>
    <col min="2325" max="2325" width="0" style="1" hidden="1" customWidth="1"/>
    <col min="2326" max="2326" width="23.6640625" style="1" customWidth="1"/>
    <col min="2327" max="2327" width="10" style="1" customWidth="1"/>
    <col min="2328" max="2328" width="0" style="1" hidden="1" customWidth="1"/>
    <col min="2329" max="2330" width="14.6640625" style="1" customWidth="1"/>
    <col min="2331" max="2331" width="12.88671875" style="1" customWidth="1"/>
    <col min="2332" max="2332" width="3.33203125" style="1" customWidth="1"/>
    <col min="2333" max="2333" width="30.33203125" style="1" customWidth="1"/>
    <col min="2334" max="2334" width="5" style="1" customWidth="1"/>
    <col min="2335" max="2335" width="0" style="1" hidden="1" customWidth="1"/>
    <col min="2336" max="2336" width="14.33203125" style="1" customWidth="1"/>
    <col min="2337" max="2337" width="5.6640625" style="1" customWidth="1"/>
    <col min="2338" max="2338" width="0" style="1" hidden="1" customWidth="1"/>
    <col min="2339" max="2339" width="17.33203125" style="1" customWidth="1"/>
    <col min="2340" max="2340" width="12.6640625" style="1" customWidth="1"/>
    <col min="2341" max="2341" width="0" style="1" hidden="1" customWidth="1"/>
    <col min="2342" max="2342" width="5.33203125" style="1" customWidth="1"/>
    <col min="2343" max="2343" width="0" style="1" hidden="1" customWidth="1"/>
    <col min="2344" max="2344" width="17" style="1" customWidth="1"/>
    <col min="2345" max="2345" width="6.33203125" style="1" customWidth="1"/>
    <col min="2346" max="2346" width="0" style="1" hidden="1" customWidth="1"/>
    <col min="2347" max="2347" width="14.33203125" style="1" customWidth="1"/>
    <col min="2348" max="2348" width="7.5546875" style="1" customWidth="1"/>
    <col min="2349" max="2349" width="0" style="1" hidden="1" customWidth="1"/>
    <col min="2350" max="2351" width="14.33203125" style="1" customWidth="1"/>
    <col min="2352" max="2352" width="20.88671875" style="1" customWidth="1"/>
    <col min="2353" max="2353" width="14.44140625" style="1" customWidth="1"/>
    <col min="2354" max="2354" width="15" style="1" customWidth="1"/>
    <col min="2355" max="2355" width="2.6640625" style="1" customWidth="1"/>
    <col min="2356" max="2356" width="11.6640625" style="1" customWidth="1"/>
    <col min="2357" max="2357" width="11.5546875" style="1" customWidth="1"/>
    <col min="2358" max="2358" width="2.33203125" style="1" customWidth="1"/>
    <col min="2359" max="2359" width="41" style="1" customWidth="1"/>
    <col min="2360" max="2360" width="14.33203125" style="1" customWidth="1"/>
    <col min="2361" max="2362" width="11.5546875" style="1" customWidth="1"/>
    <col min="2363" max="2363" width="21.88671875" style="1" customWidth="1"/>
    <col min="2364" max="2555" width="11.44140625" style="1"/>
    <col min="2556" max="2556" width="21.88671875" style="1" customWidth="1"/>
    <col min="2557" max="2557" width="13.88671875" style="1" customWidth="1"/>
    <col min="2558" max="2558" width="38.6640625" style="1" customWidth="1"/>
    <col min="2559" max="2559" width="3" style="1" bestFit="1" customWidth="1"/>
    <col min="2560" max="2560" width="32.33203125" style="1" customWidth="1"/>
    <col min="2561" max="2561" width="46.33203125" style="1" customWidth="1"/>
    <col min="2562" max="2562" width="19" style="1" customWidth="1"/>
    <col min="2563" max="2563" width="0" style="1" hidden="1" customWidth="1"/>
    <col min="2564" max="2564" width="17.6640625" style="1" customWidth="1"/>
    <col min="2565" max="2565" width="0" style="1" hidden="1" customWidth="1"/>
    <col min="2566" max="2566" width="22.33203125" style="1" customWidth="1"/>
    <col min="2567" max="2567" width="5.33203125" style="1" customWidth="1"/>
    <col min="2568" max="2568" width="36.33203125" style="1" customWidth="1"/>
    <col min="2569" max="2569" width="5.6640625" style="1" customWidth="1"/>
    <col min="2570" max="2570" width="0" style="1" hidden="1" customWidth="1"/>
    <col min="2571" max="2571" width="20.6640625" style="1" customWidth="1"/>
    <col min="2572" max="2572" width="4.88671875" style="1" customWidth="1"/>
    <col min="2573" max="2573" width="0" style="1" hidden="1" customWidth="1"/>
    <col min="2574" max="2574" width="24.6640625" style="1" customWidth="1"/>
    <col min="2575" max="2575" width="12.33203125" style="1" customWidth="1"/>
    <col min="2576" max="2576" width="0" style="1" hidden="1" customWidth="1"/>
    <col min="2577" max="2577" width="3.44140625" style="1" customWidth="1"/>
    <col min="2578" max="2578" width="0" style="1" hidden="1" customWidth="1"/>
    <col min="2579" max="2579" width="17.6640625" style="1" customWidth="1"/>
    <col min="2580" max="2580" width="3.44140625" style="1" customWidth="1"/>
    <col min="2581" max="2581" width="0" style="1" hidden="1" customWidth="1"/>
    <col min="2582" max="2582" width="23.6640625" style="1" customWidth="1"/>
    <col min="2583" max="2583" width="10" style="1" customWidth="1"/>
    <col min="2584" max="2584" width="0" style="1" hidden="1" customWidth="1"/>
    <col min="2585" max="2586" width="14.6640625" style="1" customWidth="1"/>
    <col min="2587" max="2587" width="12.88671875" style="1" customWidth="1"/>
    <col min="2588" max="2588" width="3.33203125" style="1" customWidth="1"/>
    <col min="2589" max="2589" width="30.33203125" style="1" customWidth="1"/>
    <col min="2590" max="2590" width="5" style="1" customWidth="1"/>
    <col min="2591" max="2591" width="0" style="1" hidden="1" customWidth="1"/>
    <col min="2592" max="2592" width="14.33203125" style="1" customWidth="1"/>
    <col min="2593" max="2593" width="5.6640625" style="1" customWidth="1"/>
    <col min="2594" max="2594" width="0" style="1" hidden="1" customWidth="1"/>
    <col min="2595" max="2595" width="17.33203125" style="1" customWidth="1"/>
    <col min="2596" max="2596" width="12.6640625" style="1" customWidth="1"/>
    <col min="2597" max="2597" width="0" style="1" hidden="1" customWidth="1"/>
    <col min="2598" max="2598" width="5.33203125" style="1" customWidth="1"/>
    <col min="2599" max="2599" width="0" style="1" hidden="1" customWidth="1"/>
    <col min="2600" max="2600" width="17" style="1" customWidth="1"/>
    <col min="2601" max="2601" width="6.33203125" style="1" customWidth="1"/>
    <col min="2602" max="2602" width="0" style="1" hidden="1" customWidth="1"/>
    <col min="2603" max="2603" width="14.33203125" style="1" customWidth="1"/>
    <col min="2604" max="2604" width="7.5546875" style="1" customWidth="1"/>
    <col min="2605" max="2605" width="0" style="1" hidden="1" customWidth="1"/>
    <col min="2606" max="2607" width="14.33203125" style="1" customWidth="1"/>
    <col min="2608" max="2608" width="20.88671875" style="1" customWidth="1"/>
    <col min="2609" max="2609" width="14.44140625" style="1" customWidth="1"/>
    <col min="2610" max="2610" width="15" style="1" customWidth="1"/>
    <col min="2611" max="2611" width="2.6640625" style="1" customWidth="1"/>
    <col min="2612" max="2612" width="11.6640625" style="1" customWidth="1"/>
    <col min="2613" max="2613" width="11.5546875" style="1" customWidth="1"/>
    <col min="2614" max="2614" width="2.33203125" style="1" customWidth="1"/>
    <col min="2615" max="2615" width="41" style="1" customWidth="1"/>
    <col min="2616" max="2616" width="14.33203125" style="1" customWidth="1"/>
    <col min="2617" max="2618" width="11.5546875" style="1" customWidth="1"/>
    <col min="2619" max="2619" width="21.88671875" style="1" customWidth="1"/>
    <col min="2620" max="2811" width="11.44140625" style="1"/>
    <col min="2812" max="2812" width="21.88671875" style="1" customWidth="1"/>
    <col min="2813" max="2813" width="13.88671875" style="1" customWidth="1"/>
    <col min="2814" max="2814" width="38.6640625" style="1" customWidth="1"/>
    <col min="2815" max="2815" width="3" style="1" bestFit="1" customWidth="1"/>
    <col min="2816" max="2816" width="32.33203125" style="1" customWidth="1"/>
    <col min="2817" max="2817" width="46.33203125" style="1" customWidth="1"/>
    <col min="2818" max="2818" width="19" style="1" customWidth="1"/>
    <col min="2819" max="2819" width="0" style="1" hidden="1" customWidth="1"/>
    <col min="2820" max="2820" width="17.6640625" style="1" customWidth="1"/>
    <col min="2821" max="2821" width="0" style="1" hidden="1" customWidth="1"/>
    <col min="2822" max="2822" width="22.33203125" style="1" customWidth="1"/>
    <col min="2823" max="2823" width="5.33203125" style="1" customWidth="1"/>
    <col min="2824" max="2824" width="36.33203125" style="1" customWidth="1"/>
    <col min="2825" max="2825" width="5.6640625" style="1" customWidth="1"/>
    <col min="2826" max="2826" width="0" style="1" hidden="1" customWidth="1"/>
    <col min="2827" max="2827" width="20.6640625" style="1" customWidth="1"/>
    <col min="2828" max="2828" width="4.88671875" style="1" customWidth="1"/>
    <col min="2829" max="2829" width="0" style="1" hidden="1" customWidth="1"/>
    <col min="2830" max="2830" width="24.6640625" style="1" customWidth="1"/>
    <col min="2831" max="2831" width="12.33203125" style="1" customWidth="1"/>
    <col min="2832" max="2832" width="0" style="1" hidden="1" customWidth="1"/>
    <col min="2833" max="2833" width="3.44140625" style="1" customWidth="1"/>
    <col min="2834" max="2834" width="0" style="1" hidden="1" customWidth="1"/>
    <col min="2835" max="2835" width="17.6640625" style="1" customWidth="1"/>
    <col min="2836" max="2836" width="3.44140625" style="1" customWidth="1"/>
    <col min="2837" max="2837" width="0" style="1" hidden="1" customWidth="1"/>
    <col min="2838" max="2838" width="23.6640625" style="1" customWidth="1"/>
    <col min="2839" max="2839" width="10" style="1" customWidth="1"/>
    <col min="2840" max="2840" width="0" style="1" hidden="1" customWidth="1"/>
    <col min="2841" max="2842" width="14.6640625" style="1" customWidth="1"/>
    <col min="2843" max="2843" width="12.88671875" style="1" customWidth="1"/>
    <col min="2844" max="2844" width="3.33203125" style="1" customWidth="1"/>
    <col min="2845" max="2845" width="30.33203125" style="1" customWidth="1"/>
    <col min="2846" max="2846" width="5" style="1" customWidth="1"/>
    <col min="2847" max="2847" width="0" style="1" hidden="1" customWidth="1"/>
    <col min="2848" max="2848" width="14.33203125" style="1" customWidth="1"/>
    <col min="2849" max="2849" width="5.6640625" style="1" customWidth="1"/>
    <col min="2850" max="2850" width="0" style="1" hidden="1" customWidth="1"/>
    <col min="2851" max="2851" width="17.33203125" style="1" customWidth="1"/>
    <col min="2852" max="2852" width="12.6640625" style="1" customWidth="1"/>
    <col min="2853" max="2853" width="0" style="1" hidden="1" customWidth="1"/>
    <col min="2854" max="2854" width="5.33203125" style="1" customWidth="1"/>
    <col min="2855" max="2855" width="0" style="1" hidden="1" customWidth="1"/>
    <col min="2856" max="2856" width="17" style="1" customWidth="1"/>
    <col min="2857" max="2857" width="6.33203125" style="1" customWidth="1"/>
    <col min="2858" max="2858" width="0" style="1" hidden="1" customWidth="1"/>
    <col min="2859" max="2859" width="14.33203125" style="1" customWidth="1"/>
    <col min="2860" max="2860" width="7.5546875" style="1" customWidth="1"/>
    <col min="2861" max="2861" width="0" style="1" hidden="1" customWidth="1"/>
    <col min="2862" max="2863" width="14.33203125" style="1" customWidth="1"/>
    <col min="2864" max="2864" width="20.88671875" style="1" customWidth="1"/>
    <col min="2865" max="2865" width="14.44140625" style="1" customWidth="1"/>
    <col min="2866" max="2866" width="15" style="1" customWidth="1"/>
    <col min="2867" max="2867" width="2.6640625" style="1" customWidth="1"/>
    <col min="2868" max="2868" width="11.6640625" style="1" customWidth="1"/>
    <col min="2869" max="2869" width="11.5546875" style="1" customWidth="1"/>
    <col min="2870" max="2870" width="2.33203125" style="1" customWidth="1"/>
    <col min="2871" max="2871" width="41" style="1" customWidth="1"/>
    <col min="2872" max="2872" width="14.33203125" style="1" customWidth="1"/>
    <col min="2873" max="2874" width="11.5546875" style="1" customWidth="1"/>
    <col min="2875" max="2875" width="21.88671875" style="1" customWidth="1"/>
    <col min="2876" max="3067" width="11.44140625" style="1"/>
    <col min="3068" max="3068" width="21.88671875" style="1" customWidth="1"/>
    <col min="3069" max="3069" width="13.88671875" style="1" customWidth="1"/>
    <col min="3070" max="3070" width="38.6640625" style="1" customWidth="1"/>
    <col min="3071" max="3071" width="3" style="1" bestFit="1" customWidth="1"/>
    <col min="3072" max="3072" width="32.33203125" style="1" customWidth="1"/>
    <col min="3073" max="3073" width="46.33203125" style="1" customWidth="1"/>
    <col min="3074" max="3074" width="19" style="1" customWidth="1"/>
    <col min="3075" max="3075" width="0" style="1" hidden="1" customWidth="1"/>
    <col min="3076" max="3076" width="17.6640625" style="1" customWidth="1"/>
    <col min="3077" max="3077" width="0" style="1" hidden="1" customWidth="1"/>
    <col min="3078" max="3078" width="22.33203125" style="1" customWidth="1"/>
    <col min="3079" max="3079" width="5.33203125" style="1" customWidth="1"/>
    <col min="3080" max="3080" width="36.33203125" style="1" customWidth="1"/>
    <col min="3081" max="3081" width="5.6640625" style="1" customWidth="1"/>
    <col min="3082" max="3082" width="0" style="1" hidden="1" customWidth="1"/>
    <col min="3083" max="3083" width="20.6640625" style="1" customWidth="1"/>
    <col min="3084" max="3084" width="4.88671875" style="1" customWidth="1"/>
    <col min="3085" max="3085" width="0" style="1" hidden="1" customWidth="1"/>
    <col min="3086" max="3086" width="24.6640625" style="1" customWidth="1"/>
    <col min="3087" max="3087" width="12.33203125" style="1" customWidth="1"/>
    <col min="3088" max="3088" width="0" style="1" hidden="1" customWidth="1"/>
    <col min="3089" max="3089" width="3.44140625" style="1" customWidth="1"/>
    <col min="3090" max="3090" width="0" style="1" hidden="1" customWidth="1"/>
    <col min="3091" max="3091" width="17.6640625" style="1" customWidth="1"/>
    <col min="3092" max="3092" width="3.44140625" style="1" customWidth="1"/>
    <col min="3093" max="3093" width="0" style="1" hidden="1" customWidth="1"/>
    <col min="3094" max="3094" width="23.6640625" style="1" customWidth="1"/>
    <col min="3095" max="3095" width="10" style="1" customWidth="1"/>
    <col min="3096" max="3096" width="0" style="1" hidden="1" customWidth="1"/>
    <col min="3097" max="3098" width="14.6640625" style="1" customWidth="1"/>
    <col min="3099" max="3099" width="12.88671875" style="1" customWidth="1"/>
    <col min="3100" max="3100" width="3.33203125" style="1" customWidth="1"/>
    <col min="3101" max="3101" width="30.33203125" style="1" customWidth="1"/>
    <col min="3102" max="3102" width="5" style="1" customWidth="1"/>
    <col min="3103" max="3103" width="0" style="1" hidden="1" customWidth="1"/>
    <col min="3104" max="3104" width="14.33203125" style="1" customWidth="1"/>
    <col min="3105" max="3105" width="5.6640625" style="1" customWidth="1"/>
    <col min="3106" max="3106" width="0" style="1" hidden="1" customWidth="1"/>
    <col min="3107" max="3107" width="17.33203125" style="1" customWidth="1"/>
    <col min="3108" max="3108" width="12.6640625" style="1" customWidth="1"/>
    <col min="3109" max="3109" width="0" style="1" hidden="1" customWidth="1"/>
    <col min="3110" max="3110" width="5.33203125" style="1" customWidth="1"/>
    <col min="3111" max="3111" width="0" style="1" hidden="1" customWidth="1"/>
    <col min="3112" max="3112" width="17" style="1" customWidth="1"/>
    <col min="3113" max="3113" width="6.33203125" style="1" customWidth="1"/>
    <col min="3114" max="3114" width="0" style="1" hidden="1" customWidth="1"/>
    <col min="3115" max="3115" width="14.33203125" style="1" customWidth="1"/>
    <col min="3116" max="3116" width="7.5546875" style="1" customWidth="1"/>
    <col min="3117" max="3117" width="0" style="1" hidden="1" customWidth="1"/>
    <col min="3118" max="3119" width="14.33203125" style="1" customWidth="1"/>
    <col min="3120" max="3120" width="20.88671875" style="1" customWidth="1"/>
    <col min="3121" max="3121" width="14.44140625" style="1" customWidth="1"/>
    <col min="3122" max="3122" width="15" style="1" customWidth="1"/>
    <col min="3123" max="3123" width="2.6640625" style="1" customWidth="1"/>
    <col min="3124" max="3124" width="11.6640625" style="1" customWidth="1"/>
    <col min="3125" max="3125" width="11.5546875" style="1" customWidth="1"/>
    <col min="3126" max="3126" width="2.33203125" style="1" customWidth="1"/>
    <col min="3127" max="3127" width="41" style="1" customWidth="1"/>
    <col min="3128" max="3128" width="14.33203125" style="1" customWidth="1"/>
    <col min="3129" max="3130" width="11.5546875" style="1" customWidth="1"/>
    <col min="3131" max="3131" width="21.88671875" style="1" customWidth="1"/>
    <col min="3132" max="3323" width="11.44140625" style="1"/>
    <col min="3324" max="3324" width="21.88671875" style="1" customWidth="1"/>
    <col min="3325" max="3325" width="13.88671875" style="1" customWidth="1"/>
    <col min="3326" max="3326" width="38.6640625" style="1" customWidth="1"/>
    <col min="3327" max="3327" width="3" style="1" bestFit="1" customWidth="1"/>
    <col min="3328" max="3328" width="32.33203125" style="1" customWidth="1"/>
    <col min="3329" max="3329" width="46.33203125" style="1" customWidth="1"/>
    <col min="3330" max="3330" width="19" style="1" customWidth="1"/>
    <col min="3331" max="3331" width="0" style="1" hidden="1" customWidth="1"/>
    <col min="3332" max="3332" width="17.6640625" style="1" customWidth="1"/>
    <col min="3333" max="3333" width="0" style="1" hidden="1" customWidth="1"/>
    <col min="3334" max="3334" width="22.33203125" style="1" customWidth="1"/>
    <col min="3335" max="3335" width="5.33203125" style="1" customWidth="1"/>
    <col min="3336" max="3336" width="36.33203125" style="1" customWidth="1"/>
    <col min="3337" max="3337" width="5.6640625" style="1" customWidth="1"/>
    <col min="3338" max="3338" width="0" style="1" hidden="1" customWidth="1"/>
    <col min="3339" max="3339" width="20.6640625" style="1" customWidth="1"/>
    <col min="3340" max="3340" width="4.88671875" style="1" customWidth="1"/>
    <col min="3341" max="3341" width="0" style="1" hidden="1" customWidth="1"/>
    <col min="3342" max="3342" width="24.6640625" style="1" customWidth="1"/>
    <col min="3343" max="3343" width="12.33203125" style="1" customWidth="1"/>
    <col min="3344" max="3344" width="0" style="1" hidden="1" customWidth="1"/>
    <col min="3345" max="3345" width="3.44140625" style="1" customWidth="1"/>
    <col min="3346" max="3346" width="0" style="1" hidden="1" customWidth="1"/>
    <col min="3347" max="3347" width="17.6640625" style="1" customWidth="1"/>
    <col min="3348" max="3348" width="3.44140625" style="1" customWidth="1"/>
    <col min="3349" max="3349" width="0" style="1" hidden="1" customWidth="1"/>
    <col min="3350" max="3350" width="23.6640625" style="1" customWidth="1"/>
    <col min="3351" max="3351" width="10" style="1" customWidth="1"/>
    <col min="3352" max="3352" width="0" style="1" hidden="1" customWidth="1"/>
    <col min="3353" max="3354" width="14.6640625" style="1" customWidth="1"/>
    <col min="3355" max="3355" width="12.88671875" style="1" customWidth="1"/>
    <col min="3356" max="3356" width="3.33203125" style="1" customWidth="1"/>
    <col min="3357" max="3357" width="30.33203125" style="1" customWidth="1"/>
    <col min="3358" max="3358" width="5" style="1" customWidth="1"/>
    <col min="3359" max="3359" width="0" style="1" hidden="1" customWidth="1"/>
    <col min="3360" max="3360" width="14.33203125" style="1" customWidth="1"/>
    <col min="3361" max="3361" width="5.6640625" style="1" customWidth="1"/>
    <col min="3362" max="3362" width="0" style="1" hidden="1" customWidth="1"/>
    <col min="3363" max="3363" width="17.33203125" style="1" customWidth="1"/>
    <col min="3364" max="3364" width="12.6640625" style="1" customWidth="1"/>
    <col min="3365" max="3365" width="0" style="1" hidden="1" customWidth="1"/>
    <col min="3366" max="3366" width="5.33203125" style="1" customWidth="1"/>
    <col min="3367" max="3367" width="0" style="1" hidden="1" customWidth="1"/>
    <col min="3368" max="3368" width="17" style="1" customWidth="1"/>
    <col min="3369" max="3369" width="6.33203125" style="1" customWidth="1"/>
    <col min="3370" max="3370" width="0" style="1" hidden="1" customWidth="1"/>
    <col min="3371" max="3371" width="14.33203125" style="1" customWidth="1"/>
    <col min="3372" max="3372" width="7.5546875" style="1" customWidth="1"/>
    <col min="3373" max="3373" width="0" style="1" hidden="1" customWidth="1"/>
    <col min="3374" max="3375" width="14.33203125" style="1" customWidth="1"/>
    <col min="3376" max="3376" width="20.88671875" style="1" customWidth="1"/>
    <col min="3377" max="3377" width="14.44140625" style="1" customWidth="1"/>
    <col min="3378" max="3378" width="15" style="1" customWidth="1"/>
    <col min="3379" max="3379" width="2.6640625" style="1" customWidth="1"/>
    <col min="3380" max="3380" width="11.6640625" style="1" customWidth="1"/>
    <col min="3381" max="3381" width="11.5546875" style="1" customWidth="1"/>
    <col min="3382" max="3382" width="2.33203125" style="1" customWidth="1"/>
    <col min="3383" max="3383" width="41" style="1" customWidth="1"/>
    <col min="3384" max="3384" width="14.33203125" style="1" customWidth="1"/>
    <col min="3385" max="3386" width="11.5546875" style="1" customWidth="1"/>
    <col min="3387" max="3387" width="21.88671875" style="1" customWidth="1"/>
    <col min="3388" max="3579" width="11.44140625" style="1"/>
    <col min="3580" max="3580" width="21.88671875" style="1" customWidth="1"/>
    <col min="3581" max="3581" width="13.88671875" style="1" customWidth="1"/>
    <col min="3582" max="3582" width="38.6640625" style="1" customWidth="1"/>
    <col min="3583" max="3583" width="3" style="1" bestFit="1" customWidth="1"/>
    <col min="3584" max="3584" width="32.33203125" style="1" customWidth="1"/>
    <col min="3585" max="3585" width="46.33203125" style="1" customWidth="1"/>
    <col min="3586" max="3586" width="19" style="1" customWidth="1"/>
    <col min="3587" max="3587" width="0" style="1" hidden="1" customWidth="1"/>
    <col min="3588" max="3588" width="17.6640625" style="1" customWidth="1"/>
    <col min="3589" max="3589" width="0" style="1" hidden="1" customWidth="1"/>
    <col min="3590" max="3590" width="22.33203125" style="1" customWidth="1"/>
    <col min="3591" max="3591" width="5.33203125" style="1" customWidth="1"/>
    <col min="3592" max="3592" width="36.33203125" style="1" customWidth="1"/>
    <col min="3593" max="3593" width="5.6640625" style="1" customWidth="1"/>
    <col min="3594" max="3594" width="0" style="1" hidden="1" customWidth="1"/>
    <col min="3595" max="3595" width="20.6640625" style="1" customWidth="1"/>
    <col min="3596" max="3596" width="4.88671875" style="1" customWidth="1"/>
    <col min="3597" max="3597" width="0" style="1" hidden="1" customWidth="1"/>
    <col min="3598" max="3598" width="24.6640625" style="1" customWidth="1"/>
    <col min="3599" max="3599" width="12.33203125" style="1" customWidth="1"/>
    <col min="3600" max="3600" width="0" style="1" hidden="1" customWidth="1"/>
    <col min="3601" max="3601" width="3.44140625" style="1" customWidth="1"/>
    <col min="3602" max="3602" width="0" style="1" hidden="1" customWidth="1"/>
    <col min="3603" max="3603" width="17.6640625" style="1" customWidth="1"/>
    <col min="3604" max="3604" width="3.44140625" style="1" customWidth="1"/>
    <col min="3605" max="3605" width="0" style="1" hidden="1" customWidth="1"/>
    <col min="3606" max="3606" width="23.6640625" style="1" customWidth="1"/>
    <col min="3607" max="3607" width="10" style="1" customWidth="1"/>
    <col min="3608" max="3608" width="0" style="1" hidden="1" customWidth="1"/>
    <col min="3609" max="3610" width="14.6640625" style="1" customWidth="1"/>
    <col min="3611" max="3611" width="12.88671875" style="1" customWidth="1"/>
    <col min="3612" max="3612" width="3.33203125" style="1" customWidth="1"/>
    <col min="3613" max="3613" width="30.33203125" style="1" customWidth="1"/>
    <col min="3614" max="3614" width="5" style="1" customWidth="1"/>
    <col min="3615" max="3615" width="0" style="1" hidden="1" customWidth="1"/>
    <col min="3616" max="3616" width="14.33203125" style="1" customWidth="1"/>
    <col min="3617" max="3617" width="5.6640625" style="1" customWidth="1"/>
    <col min="3618" max="3618" width="0" style="1" hidden="1" customWidth="1"/>
    <col min="3619" max="3619" width="17.33203125" style="1" customWidth="1"/>
    <col min="3620" max="3620" width="12.6640625" style="1" customWidth="1"/>
    <col min="3621" max="3621" width="0" style="1" hidden="1" customWidth="1"/>
    <col min="3622" max="3622" width="5.33203125" style="1" customWidth="1"/>
    <col min="3623" max="3623" width="0" style="1" hidden="1" customWidth="1"/>
    <col min="3624" max="3624" width="17" style="1" customWidth="1"/>
    <col min="3625" max="3625" width="6.33203125" style="1" customWidth="1"/>
    <col min="3626" max="3626" width="0" style="1" hidden="1" customWidth="1"/>
    <col min="3627" max="3627" width="14.33203125" style="1" customWidth="1"/>
    <col min="3628" max="3628" width="7.5546875" style="1" customWidth="1"/>
    <col min="3629" max="3629" width="0" style="1" hidden="1" customWidth="1"/>
    <col min="3630" max="3631" width="14.33203125" style="1" customWidth="1"/>
    <col min="3632" max="3632" width="20.88671875" style="1" customWidth="1"/>
    <col min="3633" max="3633" width="14.44140625" style="1" customWidth="1"/>
    <col min="3634" max="3634" width="15" style="1" customWidth="1"/>
    <col min="3635" max="3635" width="2.6640625" style="1" customWidth="1"/>
    <col min="3636" max="3636" width="11.6640625" style="1" customWidth="1"/>
    <col min="3637" max="3637" width="11.5546875" style="1" customWidth="1"/>
    <col min="3638" max="3638" width="2.33203125" style="1" customWidth="1"/>
    <col min="3639" max="3639" width="41" style="1" customWidth="1"/>
    <col min="3640" max="3640" width="14.33203125" style="1" customWidth="1"/>
    <col min="3641" max="3642" width="11.5546875" style="1" customWidth="1"/>
    <col min="3643" max="3643" width="21.88671875" style="1" customWidth="1"/>
    <col min="3644" max="3835" width="11.44140625" style="1"/>
    <col min="3836" max="3836" width="21.88671875" style="1" customWidth="1"/>
    <col min="3837" max="3837" width="13.88671875" style="1" customWidth="1"/>
    <col min="3838" max="3838" width="38.6640625" style="1" customWidth="1"/>
    <col min="3839" max="3839" width="3" style="1" bestFit="1" customWidth="1"/>
    <col min="3840" max="3840" width="32.33203125" style="1" customWidth="1"/>
    <col min="3841" max="3841" width="46.33203125" style="1" customWidth="1"/>
    <col min="3842" max="3842" width="19" style="1" customWidth="1"/>
    <col min="3843" max="3843" width="0" style="1" hidden="1" customWidth="1"/>
    <col min="3844" max="3844" width="17.6640625" style="1" customWidth="1"/>
    <col min="3845" max="3845" width="0" style="1" hidden="1" customWidth="1"/>
    <col min="3846" max="3846" width="22.33203125" style="1" customWidth="1"/>
    <col min="3847" max="3847" width="5.33203125" style="1" customWidth="1"/>
    <col min="3848" max="3848" width="36.33203125" style="1" customWidth="1"/>
    <col min="3849" max="3849" width="5.6640625" style="1" customWidth="1"/>
    <col min="3850" max="3850" width="0" style="1" hidden="1" customWidth="1"/>
    <col min="3851" max="3851" width="20.6640625" style="1" customWidth="1"/>
    <col min="3852" max="3852" width="4.88671875" style="1" customWidth="1"/>
    <col min="3853" max="3853" width="0" style="1" hidden="1" customWidth="1"/>
    <col min="3854" max="3854" width="24.6640625" style="1" customWidth="1"/>
    <col min="3855" max="3855" width="12.33203125" style="1" customWidth="1"/>
    <col min="3856" max="3856" width="0" style="1" hidden="1" customWidth="1"/>
    <col min="3857" max="3857" width="3.44140625" style="1" customWidth="1"/>
    <col min="3858" max="3858" width="0" style="1" hidden="1" customWidth="1"/>
    <col min="3859" max="3859" width="17.6640625" style="1" customWidth="1"/>
    <col min="3860" max="3860" width="3.44140625" style="1" customWidth="1"/>
    <col min="3861" max="3861" width="0" style="1" hidden="1" customWidth="1"/>
    <col min="3862" max="3862" width="23.6640625" style="1" customWidth="1"/>
    <col min="3863" max="3863" width="10" style="1" customWidth="1"/>
    <col min="3864" max="3864" width="0" style="1" hidden="1" customWidth="1"/>
    <col min="3865" max="3866" width="14.6640625" style="1" customWidth="1"/>
    <col min="3867" max="3867" width="12.88671875" style="1" customWidth="1"/>
    <col min="3868" max="3868" width="3.33203125" style="1" customWidth="1"/>
    <col min="3869" max="3869" width="30.33203125" style="1" customWidth="1"/>
    <col min="3870" max="3870" width="5" style="1" customWidth="1"/>
    <col min="3871" max="3871" width="0" style="1" hidden="1" customWidth="1"/>
    <col min="3872" max="3872" width="14.33203125" style="1" customWidth="1"/>
    <col min="3873" max="3873" width="5.6640625" style="1" customWidth="1"/>
    <col min="3874" max="3874" width="0" style="1" hidden="1" customWidth="1"/>
    <col min="3875" max="3875" width="17.33203125" style="1" customWidth="1"/>
    <col min="3876" max="3876" width="12.6640625" style="1" customWidth="1"/>
    <col min="3877" max="3877" width="0" style="1" hidden="1" customWidth="1"/>
    <col min="3878" max="3878" width="5.33203125" style="1" customWidth="1"/>
    <col min="3879" max="3879" width="0" style="1" hidden="1" customWidth="1"/>
    <col min="3880" max="3880" width="17" style="1" customWidth="1"/>
    <col min="3881" max="3881" width="6.33203125" style="1" customWidth="1"/>
    <col min="3882" max="3882" width="0" style="1" hidden="1" customWidth="1"/>
    <col min="3883" max="3883" width="14.33203125" style="1" customWidth="1"/>
    <col min="3884" max="3884" width="7.5546875" style="1" customWidth="1"/>
    <col min="3885" max="3885" width="0" style="1" hidden="1" customWidth="1"/>
    <col min="3886" max="3887" width="14.33203125" style="1" customWidth="1"/>
    <col min="3888" max="3888" width="20.88671875" style="1" customWidth="1"/>
    <col min="3889" max="3889" width="14.44140625" style="1" customWidth="1"/>
    <col min="3890" max="3890" width="15" style="1" customWidth="1"/>
    <col min="3891" max="3891" width="2.6640625" style="1" customWidth="1"/>
    <col min="3892" max="3892" width="11.6640625" style="1" customWidth="1"/>
    <col min="3893" max="3893" width="11.5546875" style="1" customWidth="1"/>
    <col min="3894" max="3894" width="2.33203125" style="1" customWidth="1"/>
    <col min="3895" max="3895" width="41" style="1" customWidth="1"/>
    <col min="3896" max="3896" width="14.33203125" style="1" customWidth="1"/>
    <col min="3897" max="3898" width="11.5546875" style="1" customWidth="1"/>
    <col min="3899" max="3899" width="21.88671875" style="1" customWidth="1"/>
    <col min="3900" max="4091" width="11.44140625" style="1"/>
    <col min="4092" max="4092" width="21.88671875" style="1" customWidth="1"/>
    <col min="4093" max="4093" width="13.88671875" style="1" customWidth="1"/>
    <col min="4094" max="4094" width="38.6640625" style="1" customWidth="1"/>
    <col min="4095" max="4095" width="3" style="1" bestFit="1" customWidth="1"/>
    <col min="4096" max="4096" width="32.33203125" style="1" customWidth="1"/>
    <col min="4097" max="4097" width="46.33203125" style="1" customWidth="1"/>
    <col min="4098" max="4098" width="19" style="1" customWidth="1"/>
    <col min="4099" max="4099" width="0" style="1" hidden="1" customWidth="1"/>
    <col min="4100" max="4100" width="17.6640625" style="1" customWidth="1"/>
    <col min="4101" max="4101" width="0" style="1" hidden="1" customWidth="1"/>
    <col min="4102" max="4102" width="22.33203125" style="1" customWidth="1"/>
    <col min="4103" max="4103" width="5.33203125" style="1" customWidth="1"/>
    <col min="4104" max="4104" width="36.33203125" style="1" customWidth="1"/>
    <col min="4105" max="4105" width="5.6640625" style="1" customWidth="1"/>
    <col min="4106" max="4106" width="0" style="1" hidden="1" customWidth="1"/>
    <col min="4107" max="4107" width="20.6640625" style="1" customWidth="1"/>
    <col min="4108" max="4108" width="4.88671875" style="1" customWidth="1"/>
    <col min="4109" max="4109" width="0" style="1" hidden="1" customWidth="1"/>
    <col min="4110" max="4110" width="24.6640625" style="1" customWidth="1"/>
    <col min="4111" max="4111" width="12.33203125" style="1" customWidth="1"/>
    <col min="4112" max="4112" width="0" style="1" hidden="1" customWidth="1"/>
    <col min="4113" max="4113" width="3.44140625" style="1" customWidth="1"/>
    <col min="4114" max="4114" width="0" style="1" hidden="1" customWidth="1"/>
    <col min="4115" max="4115" width="17.6640625" style="1" customWidth="1"/>
    <col min="4116" max="4116" width="3.44140625" style="1" customWidth="1"/>
    <col min="4117" max="4117" width="0" style="1" hidden="1" customWidth="1"/>
    <col min="4118" max="4118" width="23.6640625" style="1" customWidth="1"/>
    <col min="4119" max="4119" width="10" style="1" customWidth="1"/>
    <col min="4120" max="4120" width="0" style="1" hidden="1" customWidth="1"/>
    <col min="4121" max="4122" width="14.6640625" style="1" customWidth="1"/>
    <col min="4123" max="4123" width="12.88671875" style="1" customWidth="1"/>
    <col min="4124" max="4124" width="3.33203125" style="1" customWidth="1"/>
    <col min="4125" max="4125" width="30.33203125" style="1" customWidth="1"/>
    <col min="4126" max="4126" width="5" style="1" customWidth="1"/>
    <col min="4127" max="4127" width="0" style="1" hidden="1" customWidth="1"/>
    <col min="4128" max="4128" width="14.33203125" style="1" customWidth="1"/>
    <col min="4129" max="4129" width="5.6640625" style="1" customWidth="1"/>
    <col min="4130" max="4130" width="0" style="1" hidden="1" customWidth="1"/>
    <col min="4131" max="4131" width="17.33203125" style="1" customWidth="1"/>
    <col min="4132" max="4132" width="12.6640625" style="1" customWidth="1"/>
    <col min="4133" max="4133" width="0" style="1" hidden="1" customWidth="1"/>
    <col min="4134" max="4134" width="5.33203125" style="1" customWidth="1"/>
    <col min="4135" max="4135" width="0" style="1" hidden="1" customWidth="1"/>
    <col min="4136" max="4136" width="17" style="1" customWidth="1"/>
    <col min="4137" max="4137" width="6.33203125" style="1" customWidth="1"/>
    <col min="4138" max="4138" width="0" style="1" hidden="1" customWidth="1"/>
    <col min="4139" max="4139" width="14.33203125" style="1" customWidth="1"/>
    <col min="4140" max="4140" width="7.5546875" style="1" customWidth="1"/>
    <col min="4141" max="4141" width="0" style="1" hidden="1" customWidth="1"/>
    <col min="4142" max="4143" width="14.33203125" style="1" customWidth="1"/>
    <col min="4144" max="4144" width="20.88671875" style="1" customWidth="1"/>
    <col min="4145" max="4145" width="14.44140625" style="1" customWidth="1"/>
    <col min="4146" max="4146" width="15" style="1" customWidth="1"/>
    <col min="4147" max="4147" width="2.6640625" style="1" customWidth="1"/>
    <col min="4148" max="4148" width="11.6640625" style="1" customWidth="1"/>
    <col min="4149" max="4149" width="11.5546875" style="1" customWidth="1"/>
    <col min="4150" max="4150" width="2.33203125" style="1" customWidth="1"/>
    <col min="4151" max="4151" width="41" style="1" customWidth="1"/>
    <col min="4152" max="4152" width="14.33203125" style="1" customWidth="1"/>
    <col min="4153" max="4154" width="11.5546875" style="1" customWidth="1"/>
    <col min="4155" max="4155" width="21.88671875" style="1" customWidth="1"/>
    <col min="4156" max="4347" width="11.44140625" style="1"/>
    <col min="4348" max="4348" width="21.88671875" style="1" customWidth="1"/>
    <col min="4349" max="4349" width="13.88671875" style="1" customWidth="1"/>
    <col min="4350" max="4350" width="38.6640625" style="1" customWidth="1"/>
    <col min="4351" max="4351" width="3" style="1" bestFit="1" customWidth="1"/>
    <col min="4352" max="4352" width="32.33203125" style="1" customWidth="1"/>
    <col min="4353" max="4353" width="46.33203125" style="1" customWidth="1"/>
    <col min="4354" max="4354" width="19" style="1" customWidth="1"/>
    <col min="4355" max="4355" width="0" style="1" hidden="1" customWidth="1"/>
    <col min="4356" max="4356" width="17.6640625" style="1" customWidth="1"/>
    <col min="4357" max="4357" width="0" style="1" hidden="1" customWidth="1"/>
    <col min="4358" max="4358" width="22.33203125" style="1" customWidth="1"/>
    <col min="4359" max="4359" width="5.33203125" style="1" customWidth="1"/>
    <col min="4360" max="4360" width="36.33203125" style="1" customWidth="1"/>
    <col min="4361" max="4361" width="5.6640625" style="1" customWidth="1"/>
    <col min="4362" max="4362" width="0" style="1" hidden="1" customWidth="1"/>
    <col min="4363" max="4363" width="20.6640625" style="1" customWidth="1"/>
    <col min="4364" max="4364" width="4.88671875" style="1" customWidth="1"/>
    <col min="4365" max="4365" width="0" style="1" hidden="1" customWidth="1"/>
    <col min="4366" max="4366" width="24.6640625" style="1" customWidth="1"/>
    <col min="4367" max="4367" width="12.33203125" style="1" customWidth="1"/>
    <col min="4368" max="4368" width="0" style="1" hidden="1" customWidth="1"/>
    <col min="4369" max="4369" width="3.44140625" style="1" customWidth="1"/>
    <col min="4370" max="4370" width="0" style="1" hidden="1" customWidth="1"/>
    <col min="4371" max="4371" width="17.6640625" style="1" customWidth="1"/>
    <col min="4372" max="4372" width="3.44140625" style="1" customWidth="1"/>
    <col min="4373" max="4373" width="0" style="1" hidden="1" customWidth="1"/>
    <col min="4374" max="4374" width="23.6640625" style="1" customWidth="1"/>
    <col min="4375" max="4375" width="10" style="1" customWidth="1"/>
    <col min="4376" max="4376" width="0" style="1" hidden="1" customWidth="1"/>
    <col min="4377" max="4378" width="14.6640625" style="1" customWidth="1"/>
    <col min="4379" max="4379" width="12.88671875" style="1" customWidth="1"/>
    <col min="4380" max="4380" width="3.33203125" style="1" customWidth="1"/>
    <col min="4381" max="4381" width="30.33203125" style="1" customWidth="1"/>
    <col min="4382" max="4382" width="5" style="1" customWidth="1"/>
    <col min="4383" max="4383" width="0" style="1" hidden="1" customWidth="1"/>
    <col min="4384" max="4384" width="14.33203125" style="1" customWidth="1"/>
    <col min="4385" max="4385" width="5.6640625" style="1" customWidth="1"/>
    <col min="4386" max="4386" width="0" style="1" hidden="1" customWidth="1"/>
    <col min="4387" max="4387" width="17.33203125" style="1" customWidth="1"/>
    <col min="4388" max="4388" width="12.6640625" style="1" customWidth="1"/>
    <col min="4389" max="4389" width="0" style="1" hidden="1" customWidth="1"/>
    <col min="4390" max="4390" width="5.33203125" style="1" customWidth="1"/>
    <col min="4391" max="4391" width="0" style="1" hidden="1" customWidth="1"/>
    <col min="4392" max="4392" width="17" style="1" customWidth="1"/>
    <col min="4393" max="4393" width="6.33203125" style="1" customWidth="1"/>
    <col min="4394" max="4394" width="0" style="1" hidden="1" customWidth="1"/>
    <col min="4395" max="4395" width="14.33203125" style="1" customWidth="1"/>
    <col min="4396" max="4396" width="7.5546875" style="1" customWidth="1"/>
    <col min="4397" max="4397" width="0" style="1" hidden="1" customWidth="1"/>
    <col min="4398" max="4399" width="14.33203125" style="1" customWidth="1"/>
    <col min="4400" max="4400" width="20.88671875" style="1" customWidth="1"/>
    <col min="4401" max="4401" width="14.44140625" style="1" customWidth="1"/>
    <col min="4402" max="4402" width="15" style="1" customWidth="1"/>
    <col min="4403" max="4403" width="2.6640625" style="1" customWidth="1"/>
    <col min="4404" max="4404" width="11.6640625" style="1" customWidth="1"/>
    <col min="4405" max="4405" width="11.5546875" style="1" customWidth="1"/>
    <col min="4406" max="4406" width="2.33203125" style="1" customWidth="1"/>
    <col min="4407" max="4407" width="41" style="1" customWidth="1"/>
    <col min="4408" max="4408" width="14.33203125" style="1" customWidth="1"/>
    <col min="4409" max="4410" width="11.5546875" style="1" customWidth="1"/>
    <col min="4411" max="4411" width="21.88671875" style="1" customWidth="1"/>
    <col min="4412" max="4603" width="11.44140625" style="1"/>
    <col min="4604" max="4604" width="21.88671875" style="1" customWidth="1"/>
    <col min="4605" max="4605" width="13.88671875" style="1" customWidth="1"/>
    <col min="4606" max="4606" width="38.6640625" style="1" customWidth="1"/>
    <col min="4607" max="4607" width="3" style="1" bestFit="1" customWidth="1"/>
    <col min="4608" max="4608" width="32.33203125" style="1" customWidth="1"/>
    <col min="4609" max="4609" width="46.33203125" style="1" customWidth="1"/>
    <col min="4610" max="4610" width="19" style="1" customWidth="1"/>
    <col min="4611" max="4611" width="0" style="1" hidden="1" customWidth="1"/>
    <col min="4612" max="4612" width="17.6640625" style="1" customWidth="1"/>
    <col min="4613" max="4613" width="0" style="1" hidden="1" customWidth="1"/>
    <col min="4614" max="4614" width="22.33203125" style="1" customWidth="1"/>
    <col min="4615" max="4615" width="5.33203125" style="1" customWidth="1"/>
    <col min="4616" max="4616" width="36.33203125" style="1" customWidth="1"/>
    <col min="4617" max="4617" width="5.6640625" style="1" customWidth="1"/>
    <col min="4618" max="4618" width="0" style="1" hidden="1" customWidth="1"/>
    <col min="4619" max="4619" width="20.6640625" style="1" customWidth="1"/>
    <col min="4620" max="4620" width="4.88671875" style="1" customWidth="1"/>
    <col min="4621" max="4621" width="0" style="1" hidden="1" customWidth="1"/>
    <col min="4622" max="4622" width="24.6640625" style="1" customWidth="1"/>
    <col min="4623" max="4623" width="12.33203125" style="1" customWidth="1"/>
    <col min="4624" max="4624" width="0" style="1" hidden="1" customWidth="1"/>
    <col min="4625" max="4625" width="3.44140625" style="1" customWidth="1"/>
    <col min="4626" max="4626" width="0" style="1" hidden="1" customWidth="1"/>
    <col min="4627" max="4627" width="17.6640625" style="1" customWidth="1"/>
    <col min="4628" max="4628" width="3.44140625" style="1" customWidth="1"/>
    <col min="4629" max="4629" width="0" style="1" hidden="1" customWidth="1"/>
    <col min="4630" max="4630" width="23.6640625" style="1" customWidth="1"/>
    <col min="4631" max="4631" width="10" style="1" customWidth="1"/>
    <col min="4632" max="4632" width="0" style="1" hidden="1" customWidth="1"/>
    <col min="4633" max="4634" width="14.6640625" style="1" customWidth="1"/>
    <col min="4635" max="4635" width="12.88671875" style="1" customWidth="1"/>
    <col min="4636" max="4636" width="3.33203125" style="1" customWidth="1"/>
    <col min="4637" max="4637" width="30.33203125" style="1" customWidth="1"/>
    <col min="4638" max="4638" width="5" style="1" customWidth="1"/>
    <col min="4639" max="4639" width="0" style="1" hidden="1" customWidth="1"/>
    <col min="4640" max="4640" width="14.33203125" style="1" customWidth="1"/>
    <col min="4641" max="4641" width="5.6640625" style="1" customWidth="1"/>
    <col min="4642" max="4642" width="0" style="1" hidden="1" customWidth="1"/>
    <col min="4643" max="4643" width="17.33203125" style="1" customWidth="1"/>
    <col min="4644" max="4644" width="12.6640625" style="1" customWidth="1"/>
    <col min="4645" max="4645" width="0" style="1" hidden="1" customWidth="1"/>
    <col min="4646" max="4646" width="5.33203125" style="1" customWidth="1"/>
    <col min="4647" max="4647" width="0" style="1" hidden="1" customWidth="1"/>
    <col min="4648" max="4648" width="17" style="1" customWidth="1"/>
    <col min="4649" max="4649" width="6.33203125" style="1" customWidth="1"/>
    <col min="4650" max="4650" width="0" style="1" hidden="1" customWidth="1"/>
    <col min="4651" max="4651" width="14.33203125" style="1" customWidth="1"/>
    <col min="4652" max="4652" width="7.5546875" style="1" customWidth="1"/>
    <col min="4653" max="4653" width="0" style="1" hidden="1" customWidth="1"/>
    <col min="4654" max="4655" width="14.33203125" style="1" customWidth="1"/>
    <col min="4656" max="4656" width="20.88671875" style="1" customWidth="1"/>
    <col min="4657" max="4657" width="14.44140625" style="1" customWidth="1"/>
    <col min="4658" max="4658" width="15" style="1" customWidth="1"/>
    <col min="4659" max="4659" width="2.6640625" style="1" customWidth="1"/>
    <col min="4660" max="4660" width="11.6640625" style="1" customWidth="1"/>
    <col min="4661" max="4661" width="11.5546875" style="1" customWidth="1"/>
    <col min="4662" max="4662" width="2.33203125" style="1" customWidth="1"/>
    <col min="4663" max="4663" width="41" style="1" customWidth="1"/>
    <col min="4664" max="4664" width="14.33203125" style="1" customWidth="1"/>
    <col min="4665" max="4666" width="11.5546875" style="1" customWidth="1"/>
    <col min="4667" max="4667" width="21.88671875" style="1" customWidth="1"/>
    <col min="4668" max="4859" width="11.44140625" style="1"/>
    <col min="4860" max="4860" width="21.88671875" style="1" customWidth="1"/>
    <col min="4861" max="4861" width="13.88671875" style="1" customWidth="1"/>
    <col min="4862" max="4862" width="38.6640625" style="1" customWidth="1"/>
    <col min="4863" max="4863" width="3" style="1" bestFit="1" customWidth="1"/>
    <col min="4864" max="4864" width="32.33203125" style="1" customWidth="1"/>
    <col min="4865" max="4865" width="46.33203125" style="1" customWidth="1"/>
    <col min="4866" max="4866" width="19" style="1" customWidth="1"/>
    <col min="4867" max="4867" width="0" style="1" hidden="1" customWidth="1"/>
    <col min="4868" max="4868" width="17.6640625" style="1" customWidth="1"/>
    <col min="4869" max="4869" width="0" style="1" hidden="1" customWidth="1"/>
    <col min="4870" max="4870" width="22.33203125" style="1" customWidth="1"/>
    <col min="4871" max="4871" width="5.33203125" style="1" customWidth="1"/>
    <col min="4872" max="4872" width="36.33203125" style="1" customWidth="1"/>
    <col min="4873" max="4873" width="5.6640625" style="1" customWidth="1"/>
    <col min="4874" max="4874" width="0" style="1" hidden="1" customWidth="1"/>
    <col min="4875" max="4875" width="20.6640625" style="1" customWidth="1"/>
    <col min="4876" max="4876" width="4.88671875" style="1" customWidth="1"/>
    <col min="4877" max="4877" width="0" style="1" hidden="1" customWidth="1"/>
    <col min="4878" max="4878" width="24.6640625" style="1" customWidth="1"/>
    <col min="4879" max="4879" width="12.33203125" style="1" customWidth="1"/>
    <col min="4880" max="4880" width="0" style="1" hidden="1" customWidth="1"/>
    <col min="4881" max="4881" width="3.44140625" style="1" customWidth="1"/>
    <col min="4882" max="4882" width="0" style="1" hidden="1" customWidth="1"/>
    <col min="4883" max="4883" width="17.6640625" style="1" customWidth="1"/>
    <col min="4884" max="4884" width="3.44140625" style="1" customWidth="1"/>
    <col min="4885" max="4885" width="0" style="1" hidden="1" customWidth="1"/>
    <col min="4886" max="4886" width="23.6640625" style="1" customWidth="1"/>
    <col min="4887" max="4887" width="10" style="1" customWidth="1"/>
    <col min="4888" max="4888" width="0" style="1" hidden="1" customWidth="1"/>
    <col min="4889" max="4890" width="14.6640625" style="1" customWidth="1"/>
    <col min="4891" max="4891" width="12.88671875" style="1" customWidth="1"/>
    <col min="4892" max="4892" width="3.33203125" style="1" customWidth="1"/>
    <col min="4893" max="4893" width="30.33203125" style="1" customWidth="1"/>
    <col min="4894" max="4894" width="5" style="1" customWidth="1"/>
    <col min="4895" max="4895" width="0" style="1" hidden="1" customWidth="1"/>
    <col min="4896" max="4896" width="14.33203125" style="1" customWidth="1"/>
    <col min="4897" max="4897" width="5.6640625" style="1" customWidth="1"/>
    <col min="4898" max="4898" width="0" style="1" hidden="1" customWidth="1"/>
    <col min="4899" max="4899" width="17.33203125" style="1" customWidth="1"/>
    <col min="4900" max="4900" width="12.6640625" style="1" customWidth="1"/>
    <col min="4901" max="4901" width="0" style="1" hidden="1" customWidth="1"/>
    <col min="4902" max="4902" width="5.33203125" style="1" customWidth="1"/>
    <col min="4903" max="4903" width="0" style="1" hidden="1" customWidth="1"/>
    <col min="4904" max="4904" width="17" style="1" customWidth="1"/>
    <col min="4905" max="4905" width="6.33203125" style="1" customWidth="1"/>
    <col min="4906" max="4906" width="0" style="1" hidden="1" customWidth="1"/>
    <col min="4907" max="4907" width="14.33203125" style="1" customWidth="1"/>
    <col min="4908" max="4908" width="7.5546875" style="1" customWidth="1"/>
    <col min="4909" max="4909" width="0" style="1" hidden="1" customWidth="1"/>
    <col min="4910" max="4911" width="14.33203125" style="1" customWidth="1"/>
    <col min="4912" max="4912" width="20.88671875" style="1" customWidth="1"/>
    <col min="4913" max="4913" width="14.44140625" style="1" customWidth="1"/>
    <col min="4914" max="4914" width="15" style="1" customWidth="1"/>
    <col min="4915" max="4915" width="2.6640625" style="1" customWidth="1"/>
    <col min="4916" max="4916" width="11.6640625" style="1" customWidth="1"/>
    <col min="4917" max="4917" width="11.5546875" style="1" customWidth="1"/>
    <col min="4918" max="4918" width="2.33203125" style="1" customWidth="1"/>
    <col min="4919" max="4919" width="41" style="1" customWidth="1"/>
    <col min="4920" max="4920" width="14.33203125" style="1" customWidth="1"/>
    <col min="4921" max="4922" width="11.5546875" style="1" customWidth="1"/>
    <col min="4923" max="4923" width="21.88671875" style="1" customWidth="1"/>
    <col min="4924" max="5115" width="11.44140625" style="1"/>
    <col min="5116" max="5116" width="21.88671875" style="1" customWidth="1"/>
    <col min="5117" max="5117" width="13.88671875" style="1" customWidth="1"/>
    <col min="5118" max="5118" width="38.6640625" style="1" customWidth="1"/>
    <col min="5119" max="5119" width="3" style="1" bestFit="1" customWidth="1"/>
    <col min="5120" max="5120" width="32.33203125" style="1" customWidth="1"/>
    <col min="5121" max="5121" width="46.33203125" style="1" customWidth="1"/>
    <col min="5122" max="5122" width="19" style="1" customWidth="1"/>
    <col min="5123" max="5123" width="0" style="1" hidden="1" customWidth="1"/>
    <col min="5124" max="5124" width="17.6640625" style="1" customWidth="1"/>
    <col min="5125" max="5125" width="0" style="1" hidden="1" customWidth="1"/>
    <col min="5126" max="5126" width="22.33203125" style="1" customWidth="1"/>
    <col min="5127" max="5127" width="5.33203125" style="1" customWidth="1"/>
    <col min="5128" max="5128" width="36.33203125" style="1" customWidth="1"/>
    <col min="5129" max="5129" width="5.6640625" style="1" customWidth="1"/>
    <col min="5130" max="5130" width="0" style="1" hidden="1" customWidth="1"/>
    <col min="5131" max="5131" width="20.6640625" style="1" customWidth="1"/>
    <col min="5132" max="5132" width="4.88671875" style="1" customWidth="1"/>
    <col min="5133" max="5133" width="0" style="1" hidden="1" customWidth="1"/>
    <col min="5134" max="5134" width="24.6640625" style="1" customWidth="1"/>
    <col min="5135" max="5135" width="12.33203125" style="1" customWidth="1"/>
    <col min="5136" max="5136" width="0" style="1" hidden="1" customWidth="1"/>
    <col min="5137" max="5137" width="3.44140625" style="1" customWidth="1"/>
    <col min="5138" max="5138" width="0" style="1" hidden="1" customWidth="1"/>
    <col min="5139" max="5139" width="17.6640625" style="1" customWidth="1"/>
    <col min="5140" max="5140" width="3.44140625" style="1" customWidth="1"/>
    <col min="5141" max="5141" width="0" style="1" hidden="1" customWidth="1"/>
    <col min="5142" max="5142" width="23.6640625" style="1" customWidth="1"/>
    <col min="5143" max="5143" width="10" style="1" customWidth="1"/>
    <col min="5144" max="5144" width="0" style="1" hidden="1" customWidth="1"/>
    <col min="5145" max="5146" width="14.6640625" style="1" customWidth="1"/>
    <col min="5147" max="5147" width="12.88671875" style="1" customWidth="1"/>
    <col min="5148" max="5148" width="3.33203125" style="1" customWidth="1"/>
    <col min="5149" max="5149" width="30.33203125" style="1" customWidth="1"/>
    <col min="5150" max="5150" width="5" style="1" customWidth="1"/>
    <col min="5151" max="5151" width="0" style="1" hidden="1" customWidth="1"/>
    <col min="5152" max="5152" width="14.33203125" style="1" customWidth="1"/>
    <col min="5153" max="5153" width="5.6640625" style="1" customWidth="1"/>
    <col min="5154" max="5154" width="0" style="1" hidden="1" customWidth="1"/>
    <col min="5155" max="5155" width="17.33203125" style="1" customWidth="1"/>
    <col min="5156" max="5156" width="12.6640625" style="1" customWidth="1"/>
    <col min="5157" max="5157" width="0" style="1" hidden="1" customWidth="1"/>
    <col min="5158" max="5158" width="5.33203125" style="1" customWidth="1"/>
    <col min="5159" max="5159" width="0" style="1" hidden="1" customWidth="1"/>
    <col min="5160" max="5160" width="17" style="1" customWidth="1"/>
    <col min="5161" max="5161" width="6.33203125" style="1" customWidth="1"/>
    <col min="5162" max="5162" width="0" style="1" hidden="1" customWidth="1"/>
    <col min="5163" max="5163" width="14.33203125" style="1" customWidth="1"/>
    <col min="5164" max="5164" width="7.5546875" style="1" customWidth="1"/>
    <col min="5165" max="5165" width="0" style="1" hidden="1" customWidth="1"/>
    <col min="5166" max="5167" width="14.33203125" style="1" customWidth="1"/>
    <col min="5168" max="5168" width="20.88671875" style="1" customWidth="1"/>
    <col min="5169" max="5169" width="14.44140625" style="1" customWidth="1"/>
    <col min="5170" max="5170" width="15" style="1" customWidth="1"/>
    <col min="5171" max="5171" width="2.6640625" style="1" customWidth="1"/>
    <col min="5172" max="5172" width="11.6640625" style="1" customWidth="1"/>
    <col min="5173" max="5173" width="11.5546875" style="1" customWidth="1"/>
    <col min="5174" max="5174" width="2.33203125" style="1" customWidth="1"/>
    <col min="5175" max="5175" width="41" style="1" customWidth="1"/>
    <col min="5176" max="5176" width="14.33203125" style="1" customWidth="1"/>
    <col min="5177" max="5178" width="11.5546875" style="1" customWidth="1"/>
    <col min="5179" max="5179" width="21.88671875" style="1" customWidth="1"/>
    <col min="5180" max="5371" width="11.44140625" style="1"/>
    <col min="5372" max="5372" width="21.88671875" style="1" customWidth="1"/>
    <col min="5373" max="5373" width="13.88671875" style="1" customWidth="1"/>
    <col min="5374" max="5374" width="38.6640625" style="1" customWidth="1"/>
    <col min="5375" max="5375" width="3" style="1" bestFit="1" customWidth="1"/>
    <col min="5376" max="5376" width="32.33203125" style="1" customWidth="1"/>
    <col min="5377" max="5377" width="46.33203125" style="1" customWidth="1"/>
    <col min="5378" max="5378" width="19" style="1" customWidth="1"/>
    <col min="5379" max="5379" width="0" style="1" hidden="1" customWidth="1"/>
    <col min="5380" max="5380" width="17.6640625" style="1" customWidth="1"/>
    <col min="5381" max="5381" width="0" style="1" hidden="1" customWidth="1"/>
    <col min="5382" max="5382" width="22.33203125" style="1" customWidth="1"/>
    <col min="5383" max="5383" width="5.33203125" style="1" customWidth="1"/>
    <col min="5384" max="5384" width="36.33203125" style="1" customWidth="1"/>
    <col min="5385" max="5385" width="5.6640625" style="1" customWidth="1"/>
    <col min="5386" max="5386" width="0" style="1" hidden="1" customWidth="1"/>
    <col min="5387" max="5387" width="20.6640625" style="1" customWidth="1"/>
    <col min="5388" max="5388" width="4.88671875" style="1" customWidth="1"/>
    <col min="5389" max="5389" width="0" style="1" hidden="1" customWidth="1"/>
    <col min="5390" max="5390" width="24.6640625" style="1" customWidth="1"/>
    <col min="5391" max="5391" width="12.33203125" style="1" customWidth="1"/>
    <col min="5392" max="5392" width="0" style="1" hidden="1" customWidth="1"/>
    <col min="5393" max="5393" width="3.44140625" style="1" customWidth="1"/>
    <col min="5394" max="5394" width="0" style="1" hidden="1" customWidth="1"/>
    <col min="5395" max="5395" width="17.6640625" style="1" customWidth="1"/>
    <col min="5396" max="5396" width="3.44140625" style="1" customWidth="1"/>
    <col min="5397" max="5397" width="0" style="1" hidden="1" customWidth="1"/>
    <col min="5398" max="5398" width="23.6640625" style="1" customWidth="1"/>
    <col min="5399" max="5399" width="10" style="1" customWidth="1"/>
    <col min="5400" max="5400" width="0" style="1" hidden="1" customWidth="1"/>
    <col min="5401" max="5402" width="14.6640625" style="1" customWidth="1"/>
    <col min="5403" max="5403" width="12.88671875" style="1" customWidth="1"/>
    <col min="5404" max="5404" width="3.33203125" style="1" customWidth="1"/>
    <col min="5405" max="5405" width="30.33203125" style="1" customWidth="1"/>
    <col min="5406" max="5406" width="5" style="1" customWidth="1"/>
    <col min="5407" max="5407" width="0" style="1" hidden="1" customWidth="1"/>
    <col min="5408" max="5408" width="14.33203125" style="1" customWidth="1"/>
    <col min="5409" max="5409" width="5.6640625" style="1" customWidth="1"/>
    <col min="5410" max="5410" width="0" style="1" hidden="1" customWidth="1"/>
    <col min="5411" max="5411" width="17.33203125" style="1" customWidth="1"/>
    <col min="5412" max="5412" width="12.6640625" style="1" customWidth="1"/>
    <col min="5413" max="5413" width="0" style="1" hidden="1" customWidth="1"/>
    <col min="5414" max="5414" width="5.33203125" style="1" customWidth="1"/>
    <col min="5415" max="5415" width="0" style="1" hidden="1" customWidth="1"/>
    <col min="5416" max="5416" width="17" style="1" customWidth="1"/>
    <col min="5417" max="5417" width="6.33203125" style="1" customWidth="1"/>
    <col min="5418" max="5418" width="0" style="1" hidden="1" customWidth="1"/>
    <col min="5419" max="5419" width="14.33203125" style="1" customWidth="1"/>
    <col min="5420" max="5420" width="7.5546875" style="1" customWidth="1"/>
    <col min="5421" max="5421" width="0" style="1" hidden="1" customWidth="1"/>
    <col min="5422" max="5423" width="14.33203125" style="1" customWidth="1"/>
    <col min="5424" max="5424" width="20.88671875" style="1" customWidth="1"/>
    <col min="5425" max="5425" width="14.44140625" style="1" customWidth="1"/>
    <col min="5426" max="5426" width="15" style="1" customWidth="1"/>
    <col min="5427" max="5427" width="2.6640625" style="1" customWidth="1"/>
    <col min="5428" max="5428" width="11.6640625" style="1" customWidth="1"/>
    <col min="5429" max="5429" width="11.5546875" style="1" customWidth="1"/>
    <col min="5430" max="5430" width="2.33203125" style="1" customWidth="1"/>
    <col min="5431" max="5431" width="41" style="1" customWidth="1"/>
    <col min="5432" max="5432" width="14.33203125" style="1" customWidth="1"/>
    <col min="5433" max="5434" width="11.5546875" style="1" customWidth="1"/>
    <col min="5435" max="5435" width="21.88671875" style="1" customWidth="1"/>
    <col min="5436" max="5627" width="11.44140625" style="1"/>
    <col min="5628" max="5628" width="21.88671875" style="1" customWidth="1"/>
    <col min="5629" max="5629" width="13.88671875" style="1" customWidth="1"/>
    <col min="5630" max="5630" width="38.6640625" style="1" customWidth="1"/>
    <col min="5631" max="5631" width="3" style="1" bestFit="1" customWidth="1"/>
    <col min="5632" max="5632" width="32.33203125" style="1" customWidth="1"/>
    <col min="5633" max="5633" width="46.33203125" style="1" customWidth="1"/>
    <col min="5634" max="5634" width="19" style="1" customWidth="1"/>
    <col min="5635" max="5635" width="0" style="1" hidden="1" customWidth="1"/>
    <col min="5636" max="5636" width="17.6640625" style="1" customWidth="1"/>
    <col min="5637" max="5637" width="0" style="1" hidden="1" customWidth="1"/>
    <col min="5638" max="5638" width="22.33203125" style="1" customWidth="1"/>
    <col min="5639" max="5639" width="5.33203125" style="1" customWidth="1"/>
    <col min="5640" max="5640" width="36.33203125" style="1" customWidth="1"/>
    <col min="5641" max="5641" width="5.6640625" style="1" customWidth="1"/>
    <col min="5642" max="5642" width="0" style="1" hidden="1" customWidth="1"/>
    <col min="5643" max="5643" width="20.6640625" style="1" customWidth="1"/>
    <col min="5644" max="5644" width="4.88671875" style="1" customWidth="1"/>
    <col min="5645" max="5645" width="0" style="1" hidden="1" customWidth="1"/>
    <col min="5646" max="5646" width="24.6640625" style="1" customWidth="1"/>
    <col min="5647" max="5647" width="12.33203125" style="1" customWidth="1"/>
    <col min="5648" max="5648" width="0" style="1" hidden="1" customWidth="1"/>
    <col min="5649" max="5649" width="3.44140625" style="1" customWidth="1"/>
    <col min="5650" max="5650" width="0" style="1" hidden="1" customWidth="1"/>
    <col min="5651" max="5651" width="17.6640625" style="1" customWidth="1"/>
    <col min="5652" max="5652" width="3.44140625" style="1" customWidth="1"/>
    <col min="5653" max="5653" width="0" style="1" hidden="1" customWidth="1"/>
    <col min="5654" max="5654" width="23.6640625" style="1" customWidth="1"/>
    <col min="5655" max="5655" width="10" style="1" customWidth="1"/>
    <col min="5656" max="5656" width="0" style="1" hidden="1" customWidth="1"/>
    <col min="5657" max="5658" width="14.6640625" style="1" customWidth="1"/>
    <col min="5659" max="5659" width="12.88671875" style="1" customWidth="1"/>
    <col min="5660" max="5660" width="3.33203125" style="1" customWidth="1"/>
    <col min="5661" max="5661" width="30.33203125" style="1" customWidth="1"/>
    <col min="5662" max="5662" width="5" style="1" customWidth="1"/>
    <col min="5663" max="5663" width="0" style="1" hidden="1" customWidth="1"/>
    <col min="5664" max="5664" width="14.33203125" style="1" customWidth="1"/>
    <col min="5665" max="5665" width="5.6640625" style="1" customWidth="1"/>
    <col min="5666" max="5666" width="0" style="1" hidden="1" customWidth="1"/>
    <col min="5667" max="5667" width="17.33203125" style="1" customWidth="1"/>
    <col min="5668" max="5668" width="12.6640625" style="1" customWidth="1"/>
    <col min="5669" max="5669" width="0" style="1" hidden="1" customWidth="1"/>
    <col min="5670" max="5670" width="5.33203125" style="1" customWidth="1"/>
    <col min="5671" max="5671" width="0" style="1" hidden="1" customWidth="1"/>
    <col min="5672" max="5672" width="17" style="1" customWidth="1"/>
    <col min="5673" max="5673" width="6.33203125" style="1" customWidth="1"/>
    <col min="5674" max="5674" width="0" style="1" hidden="1" customWidth="1"/>
    <col min="5675" max="5675" width="14.33203125" style="1" customWidth="1"/>
    <col min="5676" max="5676" width="7.5546875" style="1" customWidth="1"/>
    <col min="5677" max="5677" width="0" style="1" hidden="1" customWidth="1"/>
    <col min="5678" max="5679" width="14.33203125" style="1" customWidth="1"/>
    <col min="5680" max="5680" width="20.88671875" style="1" customWidth="1"/>
    <col min="5681" max="5681" width="14.44140625" style="1" customWidth="1"/>
    <col min="5682" max="5682" width="15" style="1" customWidth="1"/>
    <col min="5683" max="5683" width="2.6640625" style="1" customWidth="1"/>
    <col min="5684" max="5684" width="11.6640625" style="1" customWidth="1"/>
    <col min="5685" max="5685" width="11.5546875" style="1" customWidth="1"/>
    <col min="5686" max="5686" width="2.33203125" style="1" customWidth="1"/>
    <col min="5687" max="5687" width="41" style="1" customWidth="1"/>
    <col min="5688" max="5688" width="14.33203125" style="1" customWidth="1"/>
    <col min="5689" max="5690" width="11.5546875" style="1" customWidth="1"/>
    <col min="5691" max="5691" width="21.88671875" style="1" customWidth="1"/>
    <col min="5692" max="5883" width="11.44140625" style="1"/>
    <col min="5884" max="5884" width="21.88671875" style="1" customWidth="1"/>
    <col min="5885" max="5885" width="13.88671875" style="1" customWidth="1"/>
    <col min="5886" max="5886" width="38.6640625" style="1" customWidth="1"/>
    <col min="5887" max="5887" width="3" style="1" bestFit="1" customWidth="1"/>
    <col min="5888" max="5888" width="32.33203125" style="1" customWidth="1"/>
    <col min="5889" max="5889" width="46.33203125" style="1" customWidth="1"/>
    <col min="5890" max="5890" width="19" style="1" customWidth="1"/>
    <col min="5891" max="5891" width="0" style="1" hidden="1" customWidth="1"/>
    <col min="5892" max="5892" width="17.6640625" style="1" customWidth="1"/>
    <col min="5893" max="5893" width="0" style="1" hidden="1" customWidth="1"/>
    <col min="5894" max="5894" width="22.33203125" style="1" customWidth="1"/>
    <col min="5895" max="5895" width="5.33203125" style="1" customWidth="1"/>
    <col min="5896" max="5896" width="36.33203125" style="1" customWidth="1"/>
    <col min="5897" max="5897" width="5.6640625" style="1" customWidth="1"/>
    <col min="5898" max="5898" width="0" style="1" hidden="1" customWidth="1"/>
    <col min="5899" max="5899" width="20.6640625" style="1" customWidth="1"/>
    <col min="5900" max="5900" width="4.88671875" style="1" customWidth="1"/>
    <col min="5901" max="5901" width="0" style="1" hidden="1" customWidth="1"/>
    <col min="5902" max="5902" width="24.6640625" style="1" customWidth="1"/>
    <col min="5903" max="5903" width="12.33203125" style="1" customWidth="1"/>
    <col min="5904" max="5904" width="0" style="1" hidden="1" customWidth="1"/>
    <col min="5905" max="5905" width="3.44140625" style="1" customWidth="1"/>
    <col min="5906" max="5906" width="0" style="1" hidden="1" customWidth="1"/>
    <col min="5907" max="5907" width="17.6640625" style="1" customWidth="1"/>
    <col min="5908" max="5908" width="3.44140625" style="1" customWidth="1"/>
    <col min="5909" max="5909" width="0" style="1" hidden="1" customWidth="1"/>
    <col min="5910" max="5910" width="23.6640625" style="1" customWidth="1"/>
    <col min="5911" max="5911" width="10" style="1" customWidth="1"/>
    <col min="5912" max="5912" width="0" style="1" hidden="1" customWidth="1"/>
    <col min="5913" max="5914" width="14.6640625" style="1" customWidth="1"/>
    <col min="5915" max="5915" width="12.88671875" style="1" customWidth="1"/>
    <col min="5916" max="5916" width="3.33203125" style="1" customWidth="1"/>
    <col min="5917" max="5917" width="30.33203125" style="1" customWidth="1"/>
    <col min="5918" max="5918" width="5" style="1" customWidth="1"/>
    <col min="5919" max="5919" width="0" style="1" hidden="1" customWidth="1"/>
    <col min="5920" max="5920" width="14.33203125" style="1" customWidth="1"/>
    <col min="5921" max="5921" width="5.6640625" style="1" customWidth="1"/>
    <col min="5922" max="5922" width="0" style="1" hidden="1" customWidth="1"/>
    <col min="5923" max="5923" width="17.33203125" style="1" customWidth="1"/>
    <col min="5924" max="5924" width="12.6640625" style="1" customWidth="1"/>
    <col min="5925" max="5925" width="0" style="1" hidden="1" customWidth="1"/>
    <col min="5926" max="5926" width="5.33203125" style="1" customWidth="1"/>
    <col min="5927" max="5927" width="0" style="1" hidden="1" customWidth="1"/>
    <col min="5928" max="5928" width="17" style="1" customWidth="1"/>
    <col min="5929" max="5929" width="6.33203125" style="1" customWidth="1"/>
    <col min="5930" max="5930" width="0" style="1" hidden="1" customWidth="1"/>
    <col min="5931" max="5931" width="14.33203125" style="1" customWidth="1"/>
    <col min="5932" max="5932" width="7.5546875" style="1" customWidth="1"/>
    <col min="5933" max="5933" width="0" style="1" hidden="1" customWidth="1"/>
    <col min="5934" max="5935" width="14.33203125" style="1" customWidth="1"/>
    <col min="5936" max="5936" width="20.88671875" style="1" customWidth="1"/>
    <col min="5937" max="5937" width="14.44140625" style="1" customWidth="1"/>
    <col min="5938" max="5938" width="15" style="1" customWidth="1"/>
    <col min="5939" max="5939" width="2.6640625" style="1" customWidth="1"/>
    <col min="5940" max="5940" width="11.6640625" style="1" customWidth="1"/>
    <col min="5941" max="5941" width="11.5546875" style="1" customWidth="1"/>
    <col min="5942" max="5942" width="2.33203125" style="1" customWidth="1"/>
    <col min="5943" max="5943" width="41" style="1" customWidth="1"/>
    <col min="5944" max="5944" width="14.33203125" style="1" customWidth="1"/>
    <col min="5945" max="5946" width="11.5546875" style="1" customWidth="1"/>
    <col min="5947" max="5947" width="21.88671875" style="1" customWidth="1"/>
    <col min="5948" max="6139" width="11.44140625" style="1"/>
    <col min="6140" max="6140" width="21.88671875" style="1" customWidth="1"/>
    <col min="6141" max="6141" width="13.88671875" style="1" customWidth="1"/>
    <col min="6142" max="6142" width="38.6640625" style="1" customWidth="1"/>
    <col min="6143" max="6143" width="3" style="1" bestFit="1" customWidth="1"/>
    <col min="6144" max="6144" width="32.33203125" style="1" customWidth="1"/>
    <col min="6145" max="6145" width="46.33203125" style="1" customWidth="1"/>
    <col min="6146" max="6146" width="19" style="1" customWidth="1"/>
    <col min="6147" max="6147" width="0" style="1" hidden="1" customWidth="1"/>
    <col min="6148" max="6148" width="17.6640625" style="1" customWidth="1"/>
    <col min="6149" max="6149" width="0" style="1" hidden="1" customWidth="1"/>
    <col min="6150" max="6150" width="22.33203125" style="1" customWidth="1"/>
    <col min="6151" max="6151" width="5.33203125" style="1" customWidth="1"/>
    <col min="6152" max="6152" width="36.33203125" style="1" customWidth="1"/>
    <col min="6153" max="6153" width="5.6640625" style="1" customWidth="1"/>
    <col min="6154" max="6154" width="0" style="1" hidden="1" customWidth="1"/>
    <col min="6155" max="6155" width="20.6640625" style="1" customWidth="1"/>
    <col min="6156" max="6156" width="4.88671875" style="1" customWidth="1"/>
    <col min="6157" max="6157" width="0" style="1" hidden="1" customWidth="1"/>
    <col min="6158" max="6158" width="24.6640625" style="1" customWidth="1"/>
    <col min="6159" max="6159" width="12.33203125" style="1" customWidth="1"/>
    <col min="6160" max="6160" width="0" style="1" hidden="1" customWidth="1"/>
    <col min="6161" max="6161" width="3.44140625" style="1" customWidth="1"/>
    <col min="6162" max="6162" width="0" style="1" hidden="1" customWidth="1"/>
    <col min="6163" max="6163" width="17.6640625" style="1" customWidth="1"/>
    <col min="6164" max="6164" width="3.44140625" style="1" customWidth="1"/>
    <col min="6165" max="6165" width="0" style="1" hidden="1" customWidth="1"/>
    <col min="6166" max="6166" width="23.6640625" style="1" customWidth="1"/>
    <col min="6167" max="6167" width="10" style="1" customWidth="1"/>
    <col min="6168" max="6168" width="0" style="1" hidden="1" customWidth="1"/>
    <col min="6169" max="6170" width="14.6640625" style="1" customWidth="1"/>
    <col min="6171" max="6171" width="12.88671875" style="1" customWidth="1"/>
    <col min="6172" max="6172" width="3.33203125" style="1" customWidth="1"/>
    <col min="6173" max="6173" width="30.33203125" style="1" customWidth="1"/>
    <col min="6174" max="6174" width="5" style="1" customWidth="1"/>
    <col min="6175" max="6175" width="0" style="1" hidden="1" customWidth="1"/>
    <col min="6176" max="6176" width="14.33203125" style="1" customWidth="1"/>
    <col min="6177" max="6177" width="5.6640625" style="1" customWidth="1"/>
    <col min="6178" max="6178" width="0" style="1" hidden="1" customWidth="1"/>
    <col min="6179" max="6179" width="17.33203125" style="1" customWidth="1"/>
    <col min="6180" max="6180" width="12.6640625" style="1" customWidth="1"/>
    <col min="6181" max="6181" width="0" style="1" hidden="1" customWidth="1"/>
    <col min="6182" max="6182" width="5.33203125" style="1" customWidth="1"/>
    <col min="6183" max="6183" width="0" style="1" hidden="1" customWidth="1"/>
    <col min="6184" max="6184" width="17" style="1" customWidth="1"/>
    <col min="6185" max="6185" width="6.33203125" style="1" customWidth="1"/>
    <col min="6186" max="6186" width="0" style="1" hidden="1" customWidth="1"/>
    <col min="6187" max="6187" width="14.33203125" style="1" customWidth="1"/>
    <col min="6188" max="6188" width="7.5546875" style="1" customWidth="1"/>
    <col min="6189" max="6189" width="0" style="1" hidden="1" customWidth="1"/>
    <col min="6190" max="6191" width="14.33203125" style="1" customWidth="1"/>
    <col min="6192" max="6192" width="20.88671875" style="1" customWidth="1"/>
    <col min="6193" max="6193" width="14.44140625" style="1" customWidth="1"/>
    <col min="6194" max="6194" width="15" style="1" customWidth="1"/>
    <col min="6195" max="6195" width="2.6640625" style="1" customWidth="1"/>
    <col min="6196" max="6196" width="11.6640625" style="1" customWidth="1"/>
    <col min="6197" max="6197" width="11.5546875" style="1" customWidth="1"/>
    <col min="6198" max="6198" width="2.33203125" style="1" customWidth="1"/>
    <col min="6199" max="6199" width="41" style="1" customWidth="1"/>
    <col min="6200" max="6200" width="14.33203125" style="1" customWidth="1"/>
    <col min="6201" max="6202" width="11.5546875" style="1" customWidth="1"/>
    <col min="6203" max="6203" width="21.88671875" style="1" customWidth="1"/>
    <col min="6204" max="6395" width="11.44140625" style="1"/>
    <col min="6396" max="6396" width="21.88671875" style="1" customWidth="1"/>
    <col min="6397" max="6397" width="13.88671875" style="1" customWidth="1"/>
    <col min="6398" max="6398" width="38.6640625" style="1" customWidth="1"/>
    <col min="6399" max="6399" width="3" style="1" bestFit="1" customWidth="1"/>
    <col min="6400" max="6400" width="32.33203125" style="1" customWidth="1"/>
    <col min="6401" max="6401" width="46.33203125" style="1" customWidth="1"/>
    <col min="6402" max="6402" width="19" style="1" customWidth="1"/>
    <col min="6403" max="6403" width="0" style="1" hidden="1" customWidth="1"/>
    <col min="6404" max="6404" width="17.6640625" style="1" customWidth="1"/>
    <col min="6405" max="6405" width="0" style="1" hidden="1" customWidth="1"/>
    <col min="6406" max="6406" width="22.33203125" style="1" customWidth="1"/>
    <col min="6407" max="6407" width="5.33203125" style="1" customWidth="1"/>
    <col min="6408" max="6408" width="36.33203125" style="1" customWidth="1"/>
    <col min="6409" max="6409" width="5.6640625" style="1" customWidth="1"/>
    <col min="6410" max="6410" width="0" style="1" hidden="1" customWidth="1"/>
    <col min="6411" max="6411" width="20.6640625" style="1" customWidth="1"/>
    <col min="6412" max="6412" width="4.88671875" style="1" customWidth="1"/>
    <col min="6413" max="6413" width="0" style="1" hidden="1" customWidth="1"/>
    <col min="6414" max="6414" width="24.6640625" style="1" customWidth="1"/>
    <col min="6415" max="6415" width="12.33203125" style="1" customWidth="1"/>
    <col min="6416" max="6416" width="0" style="1" hidden="1" customWidth="1"/>
    <col min="6417" max="6417" width="3.44140625" style="1" customWidth="1"/>
    <col min="6418" max="6418" width="0" style="1" hidden="1" customWidth="1"/>
    <col min="6419" max="6419" width="17.6640625" style="1" customWidth="1"/>
    <col min="6420" max="6420" width="3.44140625" style="1" customWidth="1"/>
    <col min="6421" max="6421" width="0" style="1" hidden="1" customWidth="1"/>
    <col min="6422" max="6422" width="23.6640625" style="1" customWidth="1"/>
    <col min="6423" max="6423" width="10" style="1" customWidth="1"/>
    <col min="6424" max="6424" width="0" style="1" hidden="1" customWidth="1"/>
    <col min="6425" max="6426" width="14.6640625" style="1" customWidth="1"/>
    <col min="6427" max="6427" width="12.88671875" style="1" customWidth="1"/>
    <col min="6428" max="6428" width="3.33203125" style="1" customWidth="1"/>
    <col min="6429" max="6429" width="30.33203125" style="1" customWidth="1"/>
    <col min="6430" max="6430" width="5" style="1" customWidth="1"/>
    <col min="6431" max="6431" width="0" style="1" hidden="1" customWidth="1"/>
    <col min="6432" max="6432" width="14.33203125" style="1" customWidth="1"/>
    <col min="6433" max="6433" width="5.6640625" style="1" customWidth="1"/>
    <col min="6434" max="6434" width="0" style="1" hidden="1" customWidth="1"/>
    <col min="6435" max="6435" width="17.33203125" style="1" customWidth="1"/>
    <col min="6436" max="6436" width="12.6640625" style="1" customWidth="1"/>
    <col min="6437" max="6437" width="0" style="1" hidden="1" customWidth="1"/>
    <col min="6438" max="6438" width="5.33203125" style="1" customWidth="1"/>
    <col min="6439" max="6439" width="0" style="1" hidden="1" customWidth="1"/>
    <col min="6440" max="6440" width="17" style="1" customWidth="1"/>
    <col min="6441" max="6441" width="6.33203125" style="1" customWidth="1"/>
    <col min="6442" max="6442" width="0" style="1" hidden="1" customWidth="1"/>
    <col min="6443" max="6443" width="14.33203125" style="1" customWidth="1"/>
    <col min="6444" max="6444" width="7.5546875" style="1" customWidth="1"/>
    <col min="6445" max="6445" width="0" style="1" hidden="1" customWidth="1"/>
    <col min="6446" max="6447" width="14.33203125" style="1" customWidth="1"/>
    <col min="6448" max="6448" width="20.88671875" style="1" customWidth="1"/>
    <col min="6449" max="6449" width="14.44140625" style="1" customWidth="1"/>
    <col min="6450" max="6450" width="15" style="1" customWidth="1"/>
    <col min="6451" max="6451" width="2.6640625" style="1" customWidth="1"/>
    <col min="6452" max="6452" width="11.6640625" style="1" customWidth="1"/>
    <col min="6453" max="6453" width="11.5546875" style="1" customWidth="1"/>
    <col min="6454" max="6454" width="2.33203125" style="1" customWidth="1"/>
    <col min="6455" max="6455" width="41" style="1" customWidth="1"/>
    <col min="6456" max="6456" width="14.33203125" style="1" customWidth="1"/>
    <col min="6457" max="6458" width="11.5546875" style="1" customWidth="1"/>
    <col min="6459" max="6459" width="21.88671875" style="1" customWidth="1"/>
    <col min="6460" max="6651" width="11.44140625" style="1"/>
    <col min="6652" max="6652" width="21.88671875" style="1" customWidth="1"/>
    <col min="6653" max="6653" width="13.88671875" style="1" customWidth="1"/>
    <col min="6654" max="6654" width="38.6640625" style="1" customWidth="1"/>
    <col min="6655" max="6655" width="3" style="1" bestFit="1" customWidth="1"/>
    <col min="6656" max="6656" width="32.33203125" style="1" customWidth="1"/>
    <col min="6657" max="6657" width="46.33203125" style="1" customWidth="1"/>
    <col min="6658" max="6658" width="19" style="1" customWidth="1"/>
    <col min="6659" max="6659" width="0" style="1" hidden="1" customWidth="1"/>
    <col min="6660" max="6660" width="17.6640625" style="1" customWidth="1"/>
    <col min="6661" max="6661" width="0" style="1" hidden="1" customWidth="1"/>
    <col min="6662" max="6662" width="22.33203125" style="1" customWidth="1"/>
    <col min="6663" max="6663" width="5.33203125" style="1" customWidth="1"/>
    <col min="6664" max="6664" width="36.33203125" style="1" customWidth="1"/>
    <col min="6665" max="6665" width="5.6640625" style="1" customWidth="1"/>
    <col min="6666" max="6666" width="0" style="1" hidden="1" customWidth="1"/>
    <col min="6667" max="6667" width="20.6640625" style="1" customWidth="1"/>
    <col min="6668" max="6668" width="4.88671875" style="1" customWidth="1"/>
    <col min="6669" max="6669" width="0" style="1" hidden="1" customWidth="1"/>
    <col min="6670" max="6670" width="24.6640625" style="1" customWidth="1"/>
    <col min="6671" max="6671" width="12.33203125" style="1" customWidth="1"/>
    <col min="6672" max="6672" width="0" style="1" hidden="1" customWidth="1"/>
    <col min="6673" max="6673" width="3.44140625" style="1" customWidth="1"/>
    <col min="6674" max="6674" width="0" style="1" hidden="1" customWidth="1"/>
    <col min="6675" max="6675" width="17.6640625" style="1" customWidth="1"/>
    <col min="6676" max="6676" width="3.44140625" style="1" customWidth="1"/>
    <col min="6677" max="6677" width="0" style="1" hidden="1" customWidth="1"/>
    <col min="6678" max="6678" width="23.6640625" style="1" customWidth="1"/>
    <col min="6679" max="6679" width="10" style="1" customWidth="1"/>
    <col min="6680" max="6680" width="0" style="1" hidden="1" customWidth="1"/>
    <col min="6681" max="6682" width="14.6640625" style="1" customWidth="1"/>
    <col min="6683" max="6683" width="12.88671875" style="1" customWidth="1"/>
    <col min="6684" max="6684" width="3.33203125" style="1" customWidth="1"/>
    <col min="6685" max="6685" width="30.33203125" style="1" customWidth="1"/>
    <col min="6686" max="6686" width="5" style="1" customWidth="1"/>
    <col min="6687" max="6687" width="0" style="1" hidden="1" customWidth="1"/>
    <col min="6688" max="6688" width="14.33203125" style="1" customWidth="1"/>
    <col min="6689" max="6689" width="5.6640625" style="1" customWidth="1"/>
    <col min="6690" max="6690" width="0" style="1" hidden="1" customWidth="1"/>
    <col min="6691" max="6691" width="17.33203125" style="1" customWidth="1"/>
    <col min="6692" max="6692" width="12.6640625" style="1" customWidth="1"/>
    <col min="6693" max="6693" width="0" style="1" hidden="1" customWidth="1"/>
    <col min="6694" max="6694" width="5.33203125" style="1" customWidth="1"/>
    <col min="6695" max="6695" width="0" style="1" hidden="1" customWidth="1"/>
    <col min="6696" max="6696" width="17" style="1" customWidth="1"/>
    <col min="6697" max="6697" width="6.33203125" style="1" customWidth="1"/>
    <col min="6698" max="6698" width="0" style="1" hidden="1" customWidth="1"/>
    <col min="6699" max="6699" width="14.33203125" style="1" customWidth="1"/>
    <col min="6700" max="6700" width="7.5546875" style="1" customWidth="1"/>
    <col min="6701" max="6701" width="0" style="1" hidden="1" customWidth="1"/>
    <col min="6702" max="6703" width="14.33203125" style="1" customWidth="1"/>
    <col min="6704" max="6704" width="20.88671875" style="1" customWidth="1"/>
    <col min="6705" max="6705" width="14.44140625" style="1" customWidth="1"/>
    <col min="6706" max="6706" width="15" style="1" customWidth="1"/>
    <col min="6707" max="6707" width="2.6640625" style="1" customWidth="1"/>
    <col min="6708" max="6708" width="11.6640625" style="1" customWidth="1"/>
    <col min="6709" max="6709" width="11.5546875" style="1" customWidth="1"/>
    <col min="6710" max="6710" width="2.33203125" style="1" customWidth="1"/>
    <col min="6711" max="6711" width="41" style="1" customWidth="1"/>
    <col min="6712" max="6712" width="14.33203125" style="1" customWidth="1"/>
    <col min="6713" max="6714" width="11.5546875" style="1" customWidth="1"/>
    <col min="6715" max="6715" width="21.88671875" style="1" customWidth="1"/>
    <col min="6716" max="6907" width="11.44140625" style="1"/>
    <col min="6908" max="6908" width="21.88671875" style="1" customWidth="1"/>
    <col min="6909" max="6909" width="13.88671875" style="1" customWidth="1"/>
    <col min="6910" max="6910" width="38.6640625" style="1" customWidth="1"/>
    <col min="6911" max="6911" width="3" style="1" bestFit="1" customWidth="1"/>
    <col min="6912" max="6912" width="32.33203125" style="1" customWidth="1"/>
    <col min="6913" max="6913" width="46.33203125" style="1" customWidth="1"/>
    <col min="6914" max="6914" width="19" style="1" customWidth="1"/>
    <col min="6915" max="6915" width="0" style="1" hidden="1" customWidth="1"/>
    <col min="6916" max="6916" width="17.6640625" style="1" customWidth="1"/>
    <col min="6917" max="6917" width="0" style="1" hidden="1" customWidth="1"/>
    <col min="6918" max="6918" width="22.33203125" style="1" customWidth="1"/>
    <col min="6919" max="6919" width="5.33203125" style="1" customWidth="1"/>
    <col min="6920" max="6920" width="36.33203125" style="1" customWidth="1"/>
    <col min="6921" max="6921" width="5.6640625" style="1" customWidth="1"/>
    <col min="6922" max="6922" width="0" style="1" hidden="1" customWidth="1"/>
    <col min="6923" max="6923" width="20.6640625" style="1" customWidth="1"/>
    <col min="6924" max="6924" width="4.88671875" style="1" customWidth="1"/>
    <col min="6925" max="6925" width="0" style="1" hidden="1" customWidth="1"/>
    <col min="6926" max="6926" width="24.6640625" style="1" customWidth="1"/>
    <col min="6927" max="6927" width="12.33203125" style="1" customWidth="1"/>
    <col min="6928" max="6928" width="0" style="1" hidden="1" customWidth="1"/>
    <col min="6929" max="6929" width="3.44140625" style="1" customWidth="1"/>
    <col min="6930" max="6930" width="0" style="1" hidden="1" customWidth="1"/>
    <col min="6931" max="6931" width="17.6640625" style="1" customWidth="1"/>
    <col min="6932" max="6932" width="3.44140625" style="1" customWidth="1"/>
    <col min="6933" max="6933" width="0" style="1" hidden="1" customWidth="1"/>
    <col min="6934" max="6934" width="23.6640625" style="1" customWidth="1"/>
    <col min="6935" max="6935" width="10" style="1" customWidth="1"/>
    <col min="6936" max="6936" width="0" style="1" hidden="1" customWidth="1"/>
    <col min="6937" max="6938" width="14.6640625" style="1" customWidth="1"/>
    <col min="6939" max="6939" width="12.88671875" style="1" customWidth="1"/>
    <col min="6940" max="6940" width="3.33203125" style="1" customWidth="1"/>
    <col min="6941" max="6941" width="30.33203125" style="1" customWidth="1"/>
    <col min="6942" max="6942" width="5" style="1" customWidth="1"/>
    <col min="6943" max="6943" width="0" style="1" hidden="1" customWidth="1"/>
    <col min="6944" max="6944" width="14.33203125" style="1" customWidth="1"/>
    <col min="6945" max="6945" width="5.6640625" style="1" customWidth="1"/>
    <col min="6946" max="6946" width="0" style="1" hidden="1" customWidth="1"/>
    <col min="6947" max="6947" width="17.33203125" style="1" customWidth="1"/>
    <col min="6948" max="6948" width="12.6640625" style="1" customWidth="1"/>
    <col min="6949" max="6949" width="0" style="1" hidden="1" customWidth="1"/>
    <col min="6950" max="6950" width="5.33203125" style="1" customWidth="1"/>
    <col min="6951" max="6951" width="0" style="1" hidden="1" customWidth="1"/>
    <col min="6952" max="6952" width="17" style="1" customWidth="1"/>
    <col min="6953" max="6953" width="6.33203125" style="1" customWidth="1"/>
    <col min="6954" max="6954" width="0" style="1" hidden="1" customWidth="1"/>
    <col min="6955" max="6955" width="14.33203125" style="1" customWidth="1"/>
    <col min="6956" max="6956" width="7.5546875" style="1" customWidth="1"/>
    <col min="6957" max="6957" width="0" style="1" hidden="1" customWidth="1"/>
    <col min="6958" max="6959" width="14.33203125" style="1" customWidth="1"/>
    <col min="6960" max="6960" width="20.88671875" style="1" customWidth="1"/>
    <col min="6961" max="6961" width="14.44140625" style="1" customWidth="1"/>
    <col min="6962" max="6962" width="15" style="1" customWidth="1"/>
    <col min="6963" max="6963" width="2.6640625" style="1" customWidth="1"/>
    <col min="6964" max="6964" width="11.6640625" style="1" customWidth="1"/>
    <col min="6965" max="6965" width="11.5546875" style="1" customWidth="1"/>
    <col min="6966" max="6966" width="2.33203125" style="1" customWidth="1"/>
    <col min="6967" max="6967" width="41" style="1" customWidth="1"/>
    <col min="6968" max="6968" width="14.33203125" style="1" customWidth="1"/>
    <col min="6969" max="6970" width="11.5546875" style="1" customWidth="1"/>
    <col min="6971" max="6971" width="21.88671875" style="1" customWidth="1"/>
    <col min="6972" max="7163" width="11.44140625" style="1"/>
    <col min="7164" max="7164" width="21.88671875" style="1" customWidth="1"/>
    <col min="7165" max="7165" width="13.88671875" style="1" customWidth="1"/>
    <col min="7166" max="7166" width="38.6640625" style="1" customWidth="1"/>
    <col min="7167" max="7167" width="3" style="1" bestFit="1" customWidth="1"/>
    <col min="7168" max="7168" width="32.33203125" style="1" customWidth="1"/>
    <col min="7169" max="7169" width="46.33203125" style="1" customWidth="1"/>
    <col min="7170" max="7170" width="19" style="1" customWidth="1"/>
    <col min="7171" max="7171" width="0" style="1" hidden="1" customWidth="1"/>
    <col min="7172" max="7172" width="17.6640625" style="1" customWidth="1"/>
    <col min="7173" max="7173" width="0" style="1" hidden="1" customWidth="1"/>
    <col min="7174" max="7174" width="22.33203125" style="1" customWidth="1"/>
    <col min="7175" max="7175" width="5.33203125" style="1" customWidth="1"/>
    <col min="7176" max="7176" width="36.33203125" style="1" customWidth="1"/>
    <col min="7177" max="7177" width="5.6640625" style="1" customWidth="1"/>
    <col min="7178" max="7178" width="0" style="1" hidden="1" customWidth="1"/>
    <col min="7179" max="7179" width="20.6640625" style="1" customWidth="1"/>
    <col min="7180" max="7180" width="4.88671875" style="1" customWidth="1"/>
    <col min="7181" max="7181" width="0" style="1" hidden="1" customWidth="1"/>
    <col min="7182" max="7182" width="24.6640625" style="1" customWidth="1"/>
    <col min="7183" max="7183" width="12.33203125" style="1" customWidth="1"/>
    <col min="7184" max="7184" width="0" style="1" hidden="1" customWidth="1"/>
    <col min="7185" max="7185" width="3.44140625" style="1" customWidth="1"/>
    <col min="7186" max="7186" width="0" style="1" hidden="1" customWidth="1"/>
    <col min="7187" max="7187" width="17.6640625" style="1" customWidth="1"/>
    <col min="7188" max="7188" width="3.44140625" style="1" customWidth="1"/>
    <col min="7189" max="7189" width="0" style="1" hidden="1" customWidth="1"/>
    <col min="7190" max="7190" width="23.6640625" style="1" customWidth="1"/>
    <col min="7191" max="7191" width="10" style="1" customWidth="1"/>
    <col min="7192" max="7192" width="0" style="1" hidden="1" customWidth="1"/>
    <col min="7193" max="7194" width="14.6640625" style="1" customWidth="1"/>
    <col min="7195" max="7195" width="12.88671875" style="1" customWidth="1"/>
    <col min="7196" max="7196" width="3.33203125" style="1" customWidth="1"/>
    <col min="7197" max="7197" width="30.33203125" style="1" customWidth="1"/>
    <col min="7198" max="7198" width="5" style="1" customWidth="1"/>
    <col min="7199" max="7199" width="0" style="1" hidden="1" customWidth="1"/>
    <col min="7200" max="7200" width="14.33203125" style="1" customWidth="1"/>
    <col min="7201" max="7201" width="5.6640625" style="1" customWidth="1"/>
    <col min="7202" max="7202" width="0" style="1" hidden="1" customWidth="1"/>
    <col min="7203" max="7203" width="17.33203125" style="1" customWidth="1"/>
    <col min="7204" max="7204" width="12.6640625" style="1" customWidth="1"/>
    <col min="7205" max="7205" width="0" style="1" hidden="1" customWidth="1"/>
    <col min="7206" max="7206" width="5.33203125" style="1" customWidth="1"/>
    <col min="7207" max="7207" width="0" style="1" hidden="1" customWidth="1"/>
    <col min="7208" max="7208" width="17" style="1" customWidth="1"/>
    <col min="7209" max="7209" width="6.33203125" style="1" customWidth="1"/>
    <col min="7210" max="7210" width="0" style="1" hidden="1" customWidth="1"/>
    <col min="7211" max="7211" width="14.33203125" style="1" customWidth="1"/>
    <col min="7212" max="7212" width="7.5546875" style="1" customWidth="1"/>
    <col min="7213" max="7213" width="0" style="1" hidden="1" customWidth="1"/>
    <col min="7214" max="7215" width="14.33203125" style="1" customWidth="1"/>
    <col min="7216" max="7216" width="20.88671875" style="1" customWidth="1"/>
    <col min="7217" max="7217" width="14.44140625" style="1" customWidth="1"/>
    <col min="7218" max="7218" width="15" style="1" customWidth="1"/>
    <col min="7219" max="7219" width="2.6640625" style="1" customWidth="1"/>
    <col min="7220" max="7220" width="11.6640625" style="1" customWidth="1"/>
    <col min="7221" max="7221" width="11.5546875" style="1" customWidth="1"/>
    <col min="7222" max="7222" width="2.33203125" style="1" customWidth="1"/>
    <col min="7223" max="7223" width="41" style="1" customWidth="1"/>
    <col min="7224" max="7224" width="14.33203125" style="1" customWidth="1"/>
    <col min="7225" max="7226" width="11.5546875" style="1" customWidth="1"/>
    <col min="7227" max="7227" width="21.88671875" style="1" customWidth="1"/>
    <col min="7228" max="7419" width="11.44140625" style="1"/>
    <col min="7420" max="7420" width="21.88671875" style="1" customWidth="1"/>
    <col min="7421" max="7421" width="13.88671875" style="1" customWidth="1"/>
    <col min="7422" max="7422" width="38.6640625" style="1" customWidth="1"/>
    <col min="7423" max="7423" width="3" style="1" bestFit="1" customWidth="1"/>
    <col min="7424" max="7424" width="32.33203125" style="1" customWidth="1"/>
    <col min="7425" max="7425" width="46.33203125" style="1" customWidth="1"/>
    <col min="7426" max="7426" width="19" style="1" customWidth="1"/>
    <col min="7427" max="7427" width="0" style="1" hidden="1" customWidth="1"/>
    <col min="7428" max="7428" width="17.6640625" style="1" customWidth="1"/>
    <col min="7429" max="7429" width="0" style="1" hidden="1" customWidth="1"/>
    <col min="7430" max="7430" width="22.33203125" style="1" customWidth="1"/>
    <col min="7431" max="7431" width="5.33203125" style="1" customWidth="1"/>
    <col min="7432" max="7432" width="36.33203125" style="1" customWidth="1"/>
    <col min="7433" max="7433" width="5.6640625" style="1" customWidth="1"/>
    <col min="7434" max="7434" width="0" style="1" hidden="1" customWidth="1"/>
    <col min="7435" max="7435" width="20.6640625" style="1" customWidth="1"/>
    <col min="7436" max="7436" width="4.88671875" style="1" customWidth="1"/>
    <col min="7437" max="7437" width="0" style="1" hidden="1" customWidth="1"/>
    <col min="7438" max="7438" width="24.6640625" style="1" customWidth="1"/>
    <col min="7439" max="7439" width="12.33203125" style="1" customWidth="1"/>
    <col min="7440" max="7440" width="0" style="1" hidden="1" customWidth="1"/>
    <col min="7441" max="7441" width="3.44140625" style="1" customWidth="1"/>
    <col min="7442" max="7442" width="0" style="1" hidden="1" customWidth="1"/>
    <col min="7443" max="7443" width="17.6640625" style="1" customWidth="1"/>
    <col min="7444" max="7444" width="3.44140625" style="1" customWidth="1"/>
    <col min="7445" max="7445" width="0" style="1" hidden="1" customWidth="1"/>
    <col min="7446" max="7446" width="23.6640625" style="1" customWidth="1"/>
    <col min="7447" max="7447" width="10" style="1" customWidth="1"/>
    <col min="7448" max="7448" width="0" style="1" hidden="1" customWidth="1"/>
    <col min="7449" max="7450" width="14.6640625" style="1" customWidth="1"/>
    <col min="7451" max="7451" width="12.88671875" style="1" customWidth="1"/>
    <col min="7452" max="7452" width="3.33203125" style="1" customWidth="1"/>
    <col min="7453" max="7453" width="30.33203125" style="1" customWidth="1"/>
    <col min="7454" max="7454" width="5" style="1" customWidth="1"/>
    <col min="7455" max="7455" width="0" style="1" hidden="1" customWidth="1"/>
    <col min="7456" max="7456" width="14.33203125" style="1" customWidth="1"/>
    <col min="7457" max="7457" width="5.6640625" style="1" customWidth="1"/>
    <col min="7458" max="7458" width="0" style="1" hidden="1" customWidth="1"/>
    <col min="7459" max="7459" width="17.33203125" style="1" customWidth="1"/>
    <col min="7460" max="7460" width="12.6640625" style="1" customWidth="1"/>
    <col min="7461" max="7461" width="0" style="1" hidden="1" customWidth="1"/>
    <col min="7462" max="7462" width="5.33203125" style="1" customWidth="1"/>
    <col min="7463" max="7463" width="0" style="1" hidden="1" customWidth="1"/>
    <col min="7464" max="7464" width="17" style="1" customWidth="1"/>
    <col min="7465" max="7465" width="6.33203125" style="1" customWidth="1"/>
    <col min="7466" max="7466" width="0" style="1" hidden="1" customWidth="1"/>
    <col min="7467" max="7467" width="14.33203125" style="1" customWidth="1"/>
    <col min="7468" max="7468" width="7.5546875" style="1" customWidth="1"/>
    <col min="7469" max="7469" width="0" style="1" hidden="1" customWidth="1"/>
    <col min="7470" max="7471" width="14.33203125" style="1" customWidth="1"/>
    <col min="7472" max="7472" width="20.88671875" style="1" customWidth="1"/>
    <col min="7473" max="7473" width="14.44140625" style="1" customWidth="1"/>
    <col min="7474" max="7474" width="15" style="1" customWidth="1"/>
    <col min="7475" max="7475" width="2.6640625" style="1" customWidth="1"/>
    <col min="7476" max="7476" width="11.6640625" style="1" customWidth="1"/>
    <col min="7477" max="7477" width="11.5546875" style="1" customWidth="1"/>
    <col min="7478" max="7478" width="2.33203125" style="1" customWidth="1"/>
    <col min="7479" max="7479" width="41" style="1" customWidth="1"/>
    <col min="7480" max="7480" width="14.33203125" style="1" customWidth="1"/>
    <col min="7481" max="7482" width="11.5546875" style="1" customWidth="1"/>
    <col min="7483" max="7483" width="21.88671875" style="1" customWidth="1"/>
    <col min="7484" max="7675" width="11.44140625" style="1"/>
    <col min="7676" max="7676" width="21.88671875" style="1" customWidth="1"/>
    <col min="7677" max="7677" width="13.88671875" style="1" customWidth="1"/>
    <col min="7678" max="7678" width="38.6640625" style="1" customWidth="1"/>
    <col min="7679" max="7679" width="3" style="1" bestFit="1" customWidth="1"/>
    <col min="7680" max="7680" width="32.33203125" style="1" customWidth="1"/>
    <col min="7681" max="7681" width="46.33203125" style="1" customWidth="1"/>
    <col min="7682" max="7682" width="19" style="1" customWidth="1"/>
    <col min="7683" max="7683" width="0" style="1" hidden="1" customWidth="1"/>
    <col min="7684" max="7684" width="17.6640625" style="1" customWidth="1"/>
    <col min="7685" max="7685" width="0" style="1" hidden="1" customWidth="1"/>
    <col min="7686" max="7686" width="22.33203125" style="1" customWidth="1"/>
    <col min="7687" max="7687" width="5.33203125" style="1" customWidth="1"/>
    <col min="7688" max="7688" width="36.33203125" style="1" customWidth="1"/>
    <col min="7689" max="7689" width="5.6640625" style="1" customWidth="1"/>
    <col min="7690" max="7690" width="0" style="1" hidden="1" customWidth="1"/>
    <col min="7691" max="7691" width="20.6640625" style="1" customWidth="1"/>
    <col min="7692" max="7692" width="4.88671875" style="1" customWidth="1"/>
    <col min="7693" max="7693" width="0" style="1" hidden="1" customWidth="1"/>
    <col min="7694" max="7694" width="24.6640625" style="1" customWidth="1"/>
    <col min="7695" max="7695" width="12.33203125" style="1" customWidth="1"/>
    <col min="7696" max="7696" width="0" style="1" hidden="1" customWidth="1"/>
    <col min="7697" max="7697" width="3.44140625" style="1" customWidth="1"/>
    <col min="7698" max="7698" width="0" style="1" hidden="1" customWidth="1"/>
    <col min="7699" max="7699" width="17.6640625" style="1" customWidth="1"/>
    <col min="7700" max="7700" width="3.44140625" style="1" customWidth="1"/>
    <col min="7701" max="7701" width="0" style="1" hidden="1" customWidth="1"/>
    <col min="7702" max="7702" width="23.6640625" style="1" customWidth="1"/>
    <col min="7703" max="7703" width="10" style="1" customWidth="1"/>
    <col min="7704" max="7704" width="0" style="1" hidden="1" customWidth="1"/>
    <col min="7705" max="7706" width="14.6640625" style="1" customWidth="1"/>
    <col min="7707" max="7707" width="12.88671875" style="1" customWidth="1"/>
    <col min="7708" max="7708" width="3.33203125" style="1" customWidth="1"/>
    <col min="7709" max="7709" width="30.33203125" style="1" customWidth="1"/>
    <col min="7710" max="7710" width="5" style="1" customWidth="1"/>
    <col min="7711" max="7711" width="0" style="1" hidden="1" customWidth="1"/>
    <col min="7712" max="7712" width="14.33203125" style="1" customWidth="1"/>
    <col min="7713" max="7713" width="5.6640625" style="1" customWidth="1"/>
    <col min="7714" max="7714" width="0" style="1" hidden="1" customWidth="1"/>
    <col min="7715" max="7715" width="17.33203125" style="1" customWidth="1"/>
    <col min="7716" max="7716" width="12.6640625" style="1" customWidth="1"/>
    <col min="7717" max="7717" width="0" style="1" hidden="1" customWidth="1"/>
    <col min="7718" max="7718" width="5.33203125" style="1" customWidth="1"/>
    <col min="7719" max="7719" width="0" style="1" hidden="1" customWidth="1"/>
    <col min="7720" max="7720" width="17" style="1" customWidth="1"/>
    <col min="7721" max="7721" width="6.33203125" style="1" customWidth="1"/>
    <col min="7722" max="7722" width="0" style="1" hidden="1" customWidth="1"/>
    <col min="7723" max="7723" width="14.33203125" style="1" customWidth="1"/>
    <col min="7724" max="7724" width="7.5546875" style="1" customWidth="1"/>
    <col min="7725" max="7725" width="0" style="1" hidden="1" customWidth="1"/>
    <col min="7726" max="7727" width="14.33203125" style="1" customWidth="1"/>
    <col min="7728" max="7728" width="20.88671875" style="1" customWidth="1"/>
    <col min="7729" max="7729" width="14.44140625" style="1" customWidth="1"/>
    <col min="7730" max="7730" width="15" style="1" customWidth="1"/>
    <col min="7731" max="7731" width="2.6640625" style="1" customWidth="1"/>
    <col min="7732" max="7732" width="11.6640625" style="1" customWidth="1"/>
    <col min="7733" max="7733" width="11.5546875" style="1" customWidth="1"/>
    <col min="7734" max="7734" width="2.33203125" style="1" customWidth="1"/>
    <col min="7735" max="7735" width="41" style="1" customWidth="1"/>
    <col min="7736" max="7736" width="14.33203125" style="1" customWidth="1"/>
    <col min="7737" max="7738" width="11.5546875" style="1" customWidth="1"/>
    <col min="7739" max="7739" width="21.88671875" style="1" customWidth="1"/>
    <col min="7740" max="7931" width="11.44140625" style="1"/>
    <col min="7932" max="7932" width="21.88671875" style="1" customWidth="1"/>
    <col min="7933" max="7933" width="13.88671875" style="1" customWidth="1"/>
    <col min="7934" max="7934" width="38.6640625" style="1" customWidth="1"/>
    <col min="7935" max="7935" width="3" style="1" bestFit="1" customWidth="1"/>
    <col min="7936" max="7936" width="32.33203125" style="1" customWidth="1"/>
    <col min="7937" max="7937" width="46.33203125" style="1" customWidth="1"/>
    <col min="7938" max="7938" width="19" style="1" customWidth="1"/>
    <col min="7939" max="7939" width="0" style="1" hidden="1" customWidth="1"/>
    <col min="7940" max="7940" width="17.6640625" style="1" customWidth="1"/>
    <col min="7941" max="7941" width="0" style="1" hidden="1" customWidth="1"/>
    <col min="7942" max="7942" width="22.33203125" style="1" customWidth="1"/>
    <col min="7943" max="7943" width="5.33203125" style="1" customWidth="1"/>
    <col min="7944" max="7944" width="36.33203125" style="1" customWidth="1"/>
    <col min="7945" max="7945" width="5.6640625" style="1" customWidth="1"/>
    <col min="7946" max="7946" width="0" style="1" hidden="1" customWidth="1"/>
    <col min="7947" max="7947" width="20.6640625" style="1" customWidth="1"/>
    <col min="7948" max="7948" width="4.88671875" style="1" customWidth="1"/>
    <col min="7949" max="7949" width="0" style="1" hidden="1" customWidth="1"/>
    <col min="7950" max="7950" width="24.6640625" style="1" customWidth="1"/>
    <col min="7951" max="7951" width="12.33203125" style="1" customWidth="1"/>
    <col min="7952" max="7952" width="0" style="1" hidden="1" customWidth="1"/>
    <col min="7953" max="7953" width="3.44140625" style="1" customWidth="1"/>
    <col min="7954" max="7954" width="0" style="1" hidden="1" customWidth="1"/>
    <col min="7955" max="7955" width="17.6640625" style="1" customWidth="1"/>
    <col min="7956" max="7956" width="3.44140625" style="1" customWidth="1"/>
    <col min="7957" max="7957" width="0" style="1" hidden="1" customWidth="1"/>
    <col min="7958" max="7958" width="23.6640625" style="1" customWidth="1"/>
    <col min="7959" max="7959" width="10" style="1" customWidth="1"/>
    <col min="7960" max="7960" width="0" style="1" hidden="1" customWidth="1"/>
    <col min="7961" max="7962" width="14.6640625" style="1" customWidth="1"/>
    <col min="7963" max="7963" width="12.88671875" style="1" customWidth="1"/>
    <col min="7964" max="7964" width="3.33203125" style="1" customWidth="1"/>
    <col min="7965" max="7965" width="30.33203125" style="1" customWidth="1"/>
    <col min="7966" max="7966" width="5" style="1" customWidth="1"/>
    <col min="7967" max="7967" width="0" style="1" hidden="1" customWidth="1"/>
    <col min="7968" max="7968" width="14.33203125" style="1" customWidth="1"/>
    <col min="7969" max="7969" width="5.6640625" style="1" customWidth="1"/>
    <col min="7970" max="7970" width="0" style="1" hidden="1" customWidth="1"/>
    <col min="7971" max="7971" width="17.33203125" style="1" customWidth="1"/>
    <col min="7972" max="7972" width="12.6640625" style="1" customWidth="1"/>
    <col min="7973" max="7973" width="0" style="1" hidden="1" customWidth="1"/>
    <col min="7974" max="7974" width="5.33203125" style="1" customWidth="1"/>
    <col min="7975" max="7975" width="0" style="1" hidden="1" customWidth="1"/>
    <col min="7976" max="7976" width="17" style="1" customWidth="1"/>
    <col min="7977" max="7977" width="6.33203125" style="1" customWidth="1"/>
    <col min="7978" max="7978" width="0" style="1" hidden="1" customWidth="1"/>
    <col min="7979" max="7979" width="14.33203125" style="1" customWidth="1"/>
    <col min="7980" max="7980" width="7.5546875" style="1" customWidth="1"/>
    <col min="7981" max="7981" width="0" style="1" hidden="1" customWidth="1"/>
    <col min="7982" max="7983" width="14.33203125" style="1" customWidth="1"/>
    <col min="7984" max="7984" width="20.88671875" style="1" customWidth="1"/>
    <col min="7985" max="7985" width="14.44140625" style="1" customWidth="1"/>
    <col min="7986" max="7986" width="15" style="1" customWidth="1"/>
    <col min="7987" max="7987" width="2.6640625" style="1" customWidth="1"/>
    <col min="7988" max="7988" width="11.6640625" style="1" customWidth="1"/>
    <col min="7989" max="7989" width="11.5546875" style="1" customWidth="1"/>
    <col min="7990" max="7990" width="2.33203125" style="1" customWidth="1"/>
    <col min="7991" max="7991" width="41" style="1" customWidth="1"/>
    <col min="7992" max="7992" width="14.33203125" style="1" customWidth="1"/>
    <col min="7993" max="7994" width="11.5546875" style="1" customWidth="1"/>
    <col min="7995" max="7995" width="21.88671875" style="1" customWidth="1"/>
    <col min="7996" max="8187" width="11.44140625" style="1"/>
    <col min="8188" max="8188" width="21.88671875" style="1" customWidth="1"/>
    <col min="8189" max="8189" width="13.88671875" style="1" customWidth="1"/>
    <col min="8190" max="8190" width="38.6640625" style="1" customWidth="1"/>
    <col min="8191" max="8191" width="3" style="1" bestFit="1" customWidth="1"/>
    <col min="8192" max="8192" width="32.33203125" style="1" customWidth="1"/>
    <col min="8193" max="8193" width="46.33203125" style="1" customWidth="1"/>
    <col min="8194" max="8194" width="19" style="1" customWidth="1"/>
    <col min="8195" max="8195" width="0" style="1" hidden="1" customWidth="1"/>
    <col min="8196" max="8196" width="17.6640625" style="1" customWidth="1"/>
    <col min="8197" max="8197" width="0" style="1" hidden="1" customWidth="1"/>
    <col min="8198" max="8198" width="22.33203125" style="1" customWidth="1"/>
    <col min="8199" max="8199" width="5.33203125" style="1" customWidth="1"/>
    <col min="8200" max="8200" width="36.33203125" style="1" customWidth="1"/>
    <col min="8201" max="8201" width="5.6640625" style="1" customWidth="1"/>
    <col min="8202" max="8202" width="0" style="1" hidden="1" customWidth="1"/>
    <col min="8203" max="8203" width="20.6640625" style="1" customWidth="1"/>
    <col min="8204" max="8204" width="4.88671875" style="1" customWidth="1"/>
    <col min="8205" max="8205" width="0" style="1" hidden="1" customWidth="1"/>
    <col min="8206" max="8206" width="24.6640625" style="1" customWidth="1"/>
    <col min="8207" max="8207" width="12.33203125" style="1" customWidth="1"/>
    <col min="8208" max="8208" width="0" style="1" hidden="1" customWidth="1"/>
    <col min="8209" max="8209" width="3.44140625" style="1" customWidth="1"/>
    <col min="8210" max="8210" width="0" style="1" hidden="1" customWidth="1"/>
    <col min="8211" max="8211" width="17.6640625" style="1" customWidth="1"/>
    <col min="8212" max="8212" width="3.44140625" style="1" customWidth="1"/>
    <col min="8213" max="8213" width="0" style="1" hidden="1" customWidth="1"/>
    <col min="8214" max="8214" width="23.6640625" style="1" customWidth="1"/>
    <col min="8215" max="8215" width="10" style="1" customWidth="1"/>
    <col min="8216" max="8216" width="0" style="1" hidden="1" customWidth="1"/>
    <col min="8217" max="8218" width="14.6640625" style="1" customWidth="1"/>
    <col min="8219" max="8219" width="12.88671875" style="1" customWidth="1"/>
    <col min="8220" max="8220" width="3.33203125" style="1" customWidth="1"/>
    <col min="8221" max="8221" width="30.33203125" style="1" customWidth="1"/>
    <col min="8222" max="8222" width="5" style="1" customWidth="1"/>
    <col min="8223" max="8223" width="0" style="1" hidden="1" customWidth="1"/>
    <col min="8224" max="8224" width="14.33203125" style="1" customWidth="1"/>
    <col min="8225" max="8225" width="5.6640625" style="1" customWidth="1"/>
    <col min="8226" max="8226" width="0" style="1" hidden="1" customWidth="1"/>
    <col min="8227" max="8227" width="17.33203125" style="1" customWidth="1"/>
    <col min="8228" max="8228" width="12.6640625" style="1" customWidth="1"/>
    <col min="8229" max="8229" width="0" style="1" hidden="1" customWidth="1"/>
    <col min="8230" max="8230" width="5.33203125" style="1" customWidth="1"/>
    <col min="8231" max="8231" width="0" style="1" hidden="1" customWidth="1"/>
    <col min="8232" max="8232" width="17" style="1" customWidth="1"/>
    <col min="8233" max="8233" width="6.33203125" style="1" customWidth="1"/>
    <col min="8234" max="8234" width="0" style="1" hidden="1" customWidth="1"/>
    <col min="8235" max="8235" width="14.33203125" style="1" customWidth="1"/>
    <col min="8236" max="8236" width="7.5546875" style="1" customWidth="1"/>
    <col min="8237" max="8237" width="0" style="1" hidden="1" customWidth="1"/>
    <col min="8238" max="8239" width="14.33203125" style="1" customWidth="1"/>
    <col min="8240" max="8240" width="20.88671875" style="1" customWidth="1"/>
    <col min="8241" max="8241" width="14.44140625" style="1" customWidth="1"/>
    <col min="8242" max="8242" width="15" style="1" customWidth="1"/>
    <col min="8243" max="8243" width="2.6640625" style="1" customWidth="1"/>
    <col min="8244" max="8244" width="11.6640625" style="1" customWidth="1"/>
    <col min="8245" max="8245" width="11.5546875" style="1" customWidth="1"/>
    <col min="8246" max="8246" width="2.33203125" style="1" customWidth="1"/>
    <col min="8247" max="8247" width="41" style="1" customWidth="1"/>
    <col min="8248" max="8248" width="14.33203125" style="1" customWidth="1"/>
    <col min="8249" max="8250" width="11.5546875" style="1" customWidth="1"/>
    <col min="8251" max="8251" width="21.88671875" style="1" customWidth="1"/>
    <col min="8252" max="8443" width="11.44140625" style="1"/>
    <col min="8444" max="8444" width="21.88671875" style="1" customWidth="1"/>
    <col min="8445" max="8445" width="13.88671875" style="1" customWidth="1"/>
    <col min="8446" max="8446" width="38.6640625" style="1" customWidth="1"/>
    <col min="8447" max="8447" width="3" style="1" bestFit="1" customWidth="1"/>
    <col min="8448" max="8448" width="32.33203125" style="1" customWidth="1"/>
    <col min="8449" max="8449" width="46.33203125" style="1" customWidth="1"/>
    <col min="8450" max="8450" width="19" style="1" customWidth="1"/>
    <col min="8451" max="8451" width="0" style="1" hidden="1" customWidth="1"/>
    <col min="8452" max="8452" width="17.6640625" style="1" customWidth="1"/>
    <col min="8453" max="8453" width="0" style="1" hidden="1" customWidth="1"/>
    <col min="8454" max="8454" width="22.33203125" style="1" customWidth="1"/>
    <col min="8455" max="8455" width="5.33203125" style="1" customWidth="1"/>
    <col min="8456" max="8456" width="36.33203125" style="1" customWidth="1"/>
    <col min="8457" max="8457" width="5.6640625" style="1" customWidth="1"/>
    <col min="8458" max="8458" width="0" style="1" hidden="1" customWidth="1"/>
    <col min="8459" max="8459" width="20.6640625" style="1" customWidth="1"/>
    <col min="8460" max="8460" width="4.88671875" style="1" customWidth="1"/>
    <col min="8461" max="8461" width="0" style="1" hidden="1" customWidth="1"/>
    <col min="8462" max="8462" width="24.6640625" style="1" customWidth="1"/>
    <col min="8463" max="8463" width="12.33203125" style="1" customWidth="1"/>
    <col min="8464" max="8464" width="0" style="1" hidden="1" customWidth="1"/>
    <col min="8465" max="8465" width="3.44140625" style="1" customWidth="1"/>
    <col min="8466" max="8466" width="0" style="1" hidden="1" customWidth="1"/>
    <col min="8467" max="8467" width="17.6640625" style="1" customWidth="1"/>
    <col min="8468" max="8468" width="3.44140625" style="1" customWidth="1"/>
    <col min="8469" max="8469" width="0" style="1" hidden="1" customWidth="1"/>
    <col min="8470" max="8470" width="23.6640625" style="1" customWidth="1"/>
    <col min="8471" max="8471" width="10" style="1" customWidth="1"/>
    <col min="8472" max="8472" width="0" style="1" hidden="1" customWidth="1"/>
    <col min="8473" max="8474" width="14.6640625" style="1" customWidth="1"/>
    <col min="8475" max="8475" width="12.88671875" style="1" customWidth="1"/>
    <col min="8476" max="8476" width="3.33203125" style="1" customWidth="1"/>
    <col min="8477" max="8477" width="30.33203125" style="1" customWidth="1"/>
    <col min="8478" max="8478" width="5" style="1" customWidth="1"/>
    <col min="8479" max="8479" width="0" style="1" hidden="1" customWidth="1"/>
    <col min="8480" max="8480" width="14.33203125" style="1" customWidth="1"/>
    <col min="8481" max="8481" width="5.6640625" style="1" customWidth="1"/>
    <col min="8482" max="8482" width="0" style="1" hidden="1" customWidth="1"/>
    <col min="8483" max="8483" width="17.33203125" style="1" customWidth="1"/>
    <col min="8484" max="8484" width="12.6640625" style="1" customWidth="1"/>
    <col min="8485" max="8485" width="0" style="1" hidden="1" customWidth="1"/>
    <col min="8486" max="8486" width="5.33203125" style="1" customWidth="1"/>
    <col min="8487" max="8487" width="0" style="1" hidden="1" customWidth="1"/>
    <col min="8488" max="8488" width="17" style="1" customWidth="1"/>
    <col min="8489" max="8489" width="6.33203125" style="1" customWidth="1"/>
    <col min="8490" max="8490" width="0" style="1" hidden="1" customWidth="1"/>
    <col min="8491" max="8491" width="14.33203125" style="1" customWidth="1"/>
    <col min="8492" max="8492" width="7.5546875" style="1" customWidth="1"/>
    <col min="8493" max="8493" width="0" style="1" hidden="1" customWidth="1"/>
    <col min="8494" max="8495" width="14.33203125" style="1" customWidth="1"/>
    <col min="8496" max="8496" width="20.88671875" style="1" customWidth="1"/>
    <col min="8497" max="8497" width="14.44140625" style="1" customWidth="1"/>
    <col min="8498" max="8498" width="15" style="1" customWidth="1"/>
    <col min="8499" max="8499" width="2.6640625" style="1" customWidth="1"/>
    <col min="8500" max="8500" width="11.6640625" style="1" customWidth="1"/>
    <col min="8501" max="8501" width="11.5546875" style="1" customWidth="1"/>
    <col min="8502" max="8502" width="2.33203125" style="1" customWidth="1"/>
    <col min="8503" max="8503" width="41" style="1" customWidth="1"/>
    <col min="8504" max="8504" width="14.33203125" style="1" customWidth="1"/>
    <col min="8505" max="8506" width="11.5546875" style="1" customWidth="1"/>
    <col min="8507" max="8507" width="21.88671875" style="1" customWidth="1"/>
    <col min="8508" max="8699" width="11.44140625" style="1"/>
    <col min="8700" max="8700" width="21.88671875" style="1" customWidth="1"/>
    <col min="8701" max="8701" width="13.88671875" style="1" customWidth="1"/>
    <col min="8702" max="8702" width="38.6640625" style="1" customWidth="1"/>
    <col min="8703" max="8703" width="3" style="1" bestFit="1" customWidth="1"/>
    <col min="8704" max="8704" width="32.33203125" style="1" customWidth="1"/>
    <col min="8705" max="8705" width="46.33203125" style="1" customWidth="1"/>
    <col min="8706" max="8706" width="19" style="1" customWidth="1"/>
    <col min="8707" max="8707" width="0" style="1" hidden="1" customWidth="1"/>
    <col min="8708" max="8708" width="17.6640625" style="1" customWidth="1"/>
    <col min="8709" max="8709" width="0" style="1" hidden="1" customWidth="1"/>
    <col min="8710" max="8710" width="22.33203125" style="1" customWidth="1"/>
    <col min="8711" max="8711" width="5.33203125" style="1" customWidth="1"/>
    <col min="8712" max="8712" width="36.33203125" style="1" customWidth="1"/>
    <col min="8713" max="8713" width="5.6640625" style="1" customWidth="1"/>
    <col min="8714" max="8714" width="0" style="1" hidden="1" customWidth="1"/>
    <col min="8715" max="8715" width="20.6640625" style="1" customWidth="1"/>
    <col min="8716" max="8716" width="4.88671875" style="1" customWidth="1"/>
    <col min="8717" max="8717" width="0" style="1" hidden="1" customWidth="1"/>
    <col min="8718" max="8718" width="24.6640625" style="1" customWidth="1"/>
    <col min="8719" max="8719" width="12.33203125" style="1" customWidth="1"/>
    <col min="8720" max="8720" width="0" style="1" hidden="1" customWidth="1"/>
    <col min="8721" max="8721" width="3.44140625" style="1" customWidth="1"/>
    <col min="8722" max="8722" width="0" style="1" hidden="1" customWidth="1"/>
    <col min="8723" max="8723" width="17.6640625" style="1" customWidth="1"/>
    <col min="8724" max="8724" width="3.44140625" style="1" customWidth="1"/>
    <col min="8725" max="8725" width="0" style="1" hidden="1" customWidth="1"/>
    <col min="8726" max="8726" width="23.6640625" style="1" customWidth="1"/>
    <col min="8727" max="8727" width="10" style="1" customWidth="1"/>
    <col min="8728" max="8728" width="0" style="1" hidden="1" customWidth="1"/>
    <col min="8729" max="8730" width="14.6640625" style="1" customWidth="1"/>
    <col min="8731" max="8731" width="12.88671875" style="1" customWidth="1"/>
    <col min="8732" max="8732" width="3.33203125" style="1" customWidth="1"/>
    <col min="8733" max="8733" width="30.33203125" style="1" customWidth="1"/>
    <col min="8734" max="8734" width="5" style="1" customWidth="1"/>
    <col min="8735" max="8735" width="0" style="1" hidden="1" customWidth="1"/>
    <col min="8736" max="8736" width="14.33203125" style="1" customWidth="1"/>
    <col min="8737" max="8737" width="5.6640625" style="1" customWidth="1"/>
    <col min="8738" max="8738" width="0" style="1" hidden="1" customWidth="1"/>
    <col min="8739" max="8739" width="17.33203125" style="1" customWidth="1"/>
    <col min="8740" max="8740" width="12.6640625" style="1" customWidth="1"/>
    <col min="8741" max="8741" width="0" style="1" hidden="1" customWidth="1"/>
    <col min="8742" max="8742" width="5.33203125" style="1" customWidth="1"/>
    <col min="8743" max="8743" width="0" style="1" hidden="1" customWidth="1"/>
    <col min="8744" max="8744" width="17" style="1" customWidth="1"/>
    <col min="8745" max="8745" width="6.33203125" style="1" customWidth="1"/>
    <col min="8746" max="8746" width="0" style="1" hidden="1" customWidth="1"/>
    <col min="8747" max="8747" width="14.33203125" style="1" customWidth="1"/>
    <col min="8748" max="8748" width="7.5546875" style="1" customWidth="1"/>
    <col min="8749" max="8749" width="0" style="1" hidden="1" customWidth="1"/>
    <col min="8750" max="8751" width="14.33203125" style="1" customWidth="1"/>
    <col min="8752" max="8752" width="20.88671875" style="1" customWidth="1"/>
    <col min="8753" max="8753" width="14.44140625" style="1" customWidth="1"/>
    <col min="8754" max="8754" width="15" style="1" customWidth="1"/>
    <col min="8755" max="8755" width="2.6640625" style="1" customWidth="1"/>
    <col min="8756" max="8756" width="11.6640625" style="1" customWidth="1"/>
    <col min="8757" max="8757" width="11.5546875" style="1" customWidth="1"/>
    <col min="8758" max="8758" width="2.33203125" style="1" customWidth="1"/>
    <col min="8759" max="8759" width="41" style="1" customWidth="1"/>
    <col min="8760" max="8760" width="14.33203125" style="1" customWidth="1"/>
    <col min="8761" max="8762" width="11.5546875" style="1" customWidth="1"/>
    <col min="8763" max="8763" width="21.88671875" style="1" customWidth="1"/>
    <col min="8764" max="8955" width="11.44140625" style="1"/>
    <col min="8956" max="8956" width="21.88671875" style="1" customWidth="1"/>
    <col min="8957" max="8957" width="13.88671875" style="1" customWidth="1"/>
    <col min="8958" max="8958" width="38.6640625" style="1" customWidth="1"/>
    <col min="8959" max="8959" width="3" style="1" bestFit="1" customWidth="1"/>
    <col min="8960" max="8960" width="32.33203125" style="1" customWidth="1"/>
    <col min="8961" max="8961" width="46.33203125" style="1" customWidth="1"/>
    <col min="8962" max="8962" width="19" style="1" customWidth="1"/>
    <col min="8963" max="8963" width="0" style="1" hidden="1" customWidth="1"/>
    <col min="8964" max="8964" width="17.6640625" style="1" customWidth="1"/>
    <col min="8965" max="8965" width="0" style="1" hidden="1" customWidth="1"/>
    <col min="8966" max="8966" width="22.33203125" style="1" customWidth="1"/>
    <col min="8967" max="8967" width="5.33203125" style="1" customWidth="1"/>
    <col min="8968" max="8968" width="36.33203125" style="1" customWidth="1"/>
    <col min="8969" max="8969" width="5.6640625" style="1" customWidth="1"/>
    <col min="8970" max="8970" width="0" style="1" hidden="1" customWidth="1"/>
    <col min="8971" max="8971" width="20.6640625" style="1" customWidth="1"/>
    <col min="8972" max="8972" width="4.88671875" style="1" customWidth="1"/>
    <col min="8973" max="8973" width="0" style="1" hidden="1" customWidth="1"/>
    <col min="8974" max="8974" width="24.6640625" style="1" customWidth="1"/>
    <col min="8975" max="8975" width="12.33203125" style="1" customWidth="1"/>
    <col min="8976" max="8976" width="0" style="1" hidden="1" customWidth="1"/>
    <col min="8977" max="8977" width="3.44140625" style="1" customWidth="1"/>
    <col min="8978" max="8978" width="0" style="1" hidden="1" customWidth="1"/>
    <col min="8979" max="8979" width="17.6640625" style="1" customWidth="1"/>
    <col min="8980" max="8980" width="3.44140625" style="1" customWidth="1"/>
    <col min="8981" max="8981" width="0" style="1" hidden="1" customWidth="1"/>
    <col min="8982" max="8982" width="23.6640625" style="1" customWidth="1"/>
    <col min="8983" max="8983" width="10" style="1" customWidth="1"/>
    <col min="8984" max="8984" width="0" style="1" hidden="1" customWidth="1"/>
    <col min="8985" max="8986" width="14.6640625" style="1" customWidth="1"/>
    <col min="8987" max="8987" width="12.88671875" style="1" customWidth="1"/>
    <col min="8988" max="8988" width="3.33203125" style="1" customWidth="1"/>
    <col min="8989" max="8989" width="30.33203125" style="1" customWidth="1"/>
    <col min="8990" max="8990" width="5" style="1" customWidth="1"/>
    <col min="8991" max="8991" width="0" style="1" hidden="1" customWidth="1"/>
    <col min="8992" max="8992" width="14.33203125" style="1" customWidth="1"/>
    <col min="8993" max="8993" width="5.6640625" style="1" customWidth="1"/>
    <col min="8994" max="8994" width="0" style="1" hidden="1" customWidth="1"/>
    <col min="8995" max="8995" width="17.33203125" style="1" customWidth="1"/>
    <col min="8996" max="8996" width="12.6640625" style="1" customWidth="1"/>
    <col min="8997" max="8997" width="0" style="1" hidden="1" customWidth="1"/>
    <col min="8998" max="8998" width="5.33203125" style="1" customWidth="1"/>
    <col min="8999" max="8999" width="0" style="1" hidden="1" customWidth="1"/>
    <col min="9000" max="9000" width="17" style="1" customWidth="1"/>
    <col min="9001" max="9001" width="6.33203125" style="1" customWidth="1"/>
    <col min="9002" max="9002" width="0" style="1" hidden="1" customWidth="1"/>
    <col min="9003" max="9003" width="14.33203125" style="1" customWidth="1"/>
    <col min="9004" max="9004" width="7.5546875" style="1" customWidth="1"/>
    <col min="9005" max="9005" width="0" style="1" hidden="1" customWidth="1"/>
    <col min="9006" max="9007" width="14.33203125" style="1" customWidth="1"/>
    <col min="9008" max="9008" width="20.88671875" style="1" customWidth="1"/>
    <col min="9009" max="9009" width="14.44140625" style="1" customWidth="1"/>
    <col min="9010" max="9010" width="15" style="1" customWidth="1"/>
    <col min="9011" max="9011" width="2.6640625" style="1" customWidth="1"/>
    <col min="9012" max="9012" width="11.6640625" style="1" customWidth="1"/>
    <col min="9013" max="9013" width="11.5546875" style="1" customWidth="1"/>
    <col min="9014" max="9014" width="2.33203125" style="1" customWidth="1"/>
    <col min="9015" max="9015" width="41" style="1" customWidth="1"/>
    <col min="9016" max="9016" width="14.33203125" style="1" customWidth="1"/>
    <col min="9017" max="9018" width="11.5546875" style="1" customWidth="1"/>
    <col min="9019" max="9019" width="21.88671875" style="1" customWidth="1"/>
    <col min="9020" max="9211" width="11.44140625" style="1"/>
    <col min="9212" max="9212" width="21.88671875" style="1" customWidth="1"/>
    <col min="9213" max="9213" width="13.88671875" style="1" customWidth="1"/>
    <col min="9214" max="9214" width="38.6640625" style="1" customWidth="1"/>
    <col min="9215" max="9215" width="3" style="1" bestFit="1" customWidth="1"/>
    <col min="9216" max="9216" width="32.33203125" style="1" customWidth="1"/>
    <col min="9217" max="9217" width="46.33203125" style="1" customWidth="1"/>
    <col min="9218" max="9218" width="19" style="1" customWidth="1"/>
    <col min="9219" max="9219" width="0" style="1" hidden="1" customWidth="1"/>
    <col min="9220" max="9220" width="17.6640625" style="1" customWidth="1"/>
    <col min="9221" max="9221" width="0" style="1" hidden="1" customWidth="1"/>
    <col min="9222" max="9222" width="22.33203125" style="1" customWidth="1"/>
    <col min="9223" max="9223" width="5.33203125" style="1" customWidth="1"/>
    <col min="9224" max="9224" width="36.33203125" style="1" customWidth="1"/>
    <col min="9225" max="9225" width="5.6640625" style="1" customWidth="1"/>
    <col min="9226" max="9226" width="0" style="1" hidden="1" customWidth="1"/>
    <col min="9227" max="9227" width="20.6640625" style="1" customWidth="1"/>
    <col min="9228" max="9228" width="4.88671875" style="1" customWidth="1"/>
    <col min="9229" max="9229" width="0" style="1" hidden="1" customWidth="1"/>
    <col min="9230" max="9230" width="24.6640625" style="1" customWidth="1"/>
    <col min="9231" max="9231" width="12.33203125" style="1" customWidth="1"/>
    <col min="9232" max="9232" width="0" style="1" hidden="1" customWidth="1"/>
    <col min="9233" max="9233" width="3.44140625" style="1" customWidth="1"/>
    <col min="9234" max="9234" width="0" style="1" hidden="1" customWidth="1"/>
    <col min="9235" max="9235" width="17.6640625" style="1" customWidth="1"/>
    <col min="9236" max="9236" width="3.44140625" style="1" customWidth="1"/>
    <col min="9237" max="9237" width="0" style="1" hidden="1" customWidth="1"/>
    <col min="9238" max="9238" width="23.6640625" style="1" customWidth="1"/>
    <col min="9239" max="9239" width="10" style="1" customWidth="1"/>
    <col min="9240" max="9240" width="0" style="1" hidden="1" customWidth="1"/>
    <col min="9241" max="9242" width="14.6640625" style="1" customWidth="1"/>
    <col min="9243" max="9243" width="12.88671875" style="1" customWidth="1"/>
    <col min="9244" max="9244" width="3.33203125" style="1" customWidth="1"/>
    <col min="9245" max="9245" width="30.33203125" style="1" customWidth="1"/>
    <col min="9246" max="9246" width="5" style="1" customWidth="1"/>
    <col min="9247" max="9247" width="0" style="1" hidden="1" customWidth="1"/>
    <col min="9248" max="9248" width="14.33203125" style="1" customWidth="1"/>
    <col min="9249" max="9249" width="5.6640625" style="1" customWidth="1"/>
    <col min="9250" max="9250" width="0" style="1" hidden="1" customWidth="1"/>
    <col min="9251" max="9251" width="17.33203125" style="1" customWidth="1"/>
    <col min="9252" max="9252" width="12.6640625" style="1" customWidth="1"/>
    <col min="9253" max="9253" width="0" style="1" hidden="1" customWidth="1"/>
    <col min="9254" max="9254" width="5.33203125" style="1" customWidth="1"/>
    <col min="9255" max="9255" width="0" style="1" hidden="1" customWidth="1"/>
    <col min="9256" max="9256" width="17" style="1" customWidth="1"/>
    <col min="9257" max="9257" width="6.33203125" style="1" customWidth="1"/>
    <col min="9258" max="9258" width="0" style="1" hidden="1" customWidth="1"/>
    <col min="9259" max="9259" width="14.33203125" style="1" customWidth="1"/>
    <col min="9260" max="9260" width="7.5546875" style="1" customWidth="1"/>
    <col min="9261" max="9261" width="0" style="1" hidden="1" customWidth="1"/>
    <col min="9262" max="9263" width="14.33203125" style="1" customWidth="1"/>
    <col min="9264" max="9264" width="20.88671875" style="1" customWidth="1"/>
    <col min="9265" max="9265" width="14.44140625" style="1" customWidth="1"/>
    <col min="9266" max="9266" width="15" style="1" customWidth="1"/>
    <col min="9267" max="9267" width="2.6640625" style="1" customWidth="1"/>
    <col min="9268" max="9268" width="11.6640625" style="1" customWidth="1"/>
    <col min="9269" max="9269" width="11.5546875" style="1" customWidth="1"/>
    <col min="9270" max="9270" width="2.33203125" style="1" customWidth="1"/>
    <col min="9271" max="9271" width="41" style="1" customWidth="1"/>
    <col min="9272" max="9272" width="14.33203125" style="1" customWidth="1"/>
    <col min="9273" max="9274" width="11.5546875" style="1" customWidth="1"/>
    <col min="9275" max="9275" width="21.88671875" style="1" customWidth="1"/>
    <col min="9276" max="9467" width="11.44140625" style="1"/>
    <col min="9468" max="9468" width="21.88671875" style="1" customWidth="1"/>
    <col min="9469" max="9469" width="13.88671875" style="1" customWidth="1"/>
    <col min="9470" max="9470" width="38.6640625" style="1" customWidth="1"/>
    <col min="9471" max="9471" width="3" style="1" bestFit="1" customWidth="1"/>
    <col min="9472" max="9472" width="32.33203125" style="1" customWidth="1"/>
    <col min="9473" max="9473" width="46.33203125" style="1" customWidth="1"/>
    <col min="9474" max="9474" width="19" style="1" customWidth="1"/>
    <col min="9475" max="9475" width="0" style="1" hidden="1" customWidth="1"/>
    <col min="9476" max="9476" width="17.6640625" style="1" customWidth="1"/>
    <col min="9477" max="9477" width="0" style="1" hidden="1" customWidth="1"/>
    <col min="9478" max="9478" width="22.33203125" style="1" customWidth="1"/>
    <col min="9479" max="9479" width="5.33203125" style="1" customWidth="1"/>
    <col min="9480" max="9480" width="36.33203125" style="1" customWidth="1"/>
    <col min="9481" max="9481" width="5.6640625" style="1" customWidth="1"/>
    <col min="9482" max="9482" width="0" style="1" hidden="1" customWidth="1"/>
    <col min="9483" max="9483" width="20.6640625" style="1" customWidth="1"/>
    <col min="9484" max="9484" width="4.88671875" style="1" customWidth="1"/>
    <col min="9485" max="9485" width="0" style="1" hidden="1" customWidth="1"/>
    <col min="9486" max="9486" width="24.6640625" style="1" customWidth="1"/>
    <col min="9487" max="9487" width="12.33203125" style="1" customWidth="1"/>
    <col min="9488" max="9488" width="0" style="1" hidden="1" customWidth="1"/>
    <col min="9489" max="9489" width="3.44140625" style="1" customWidth="1"/>
    <col min="9490" max="9490" width="0" style="1" hidden="1" customWidth="1"/>
    <col min="9491" max="9491" width="17.6640625" style="1" customWidth="1"/>
    <col min="9492" max="9492" width="3.44140625" style="1" customWidth="1"/>
    <col min="9493" max="9493" width="0" style="1" hidden="1" customWidth="1"/>
    <col min="9494" max="9494" width="23.6640625" style="1" customWidth="1"/>
    <col min="9495" max="9495" width="10" style="1" customWidth="1"/>
    <col min="9496" max="9496" width="0" style="1" hidden="1" customWidth="1"/>
    <col min="9497" max="9498" width="14.6640625" style="1" customWidth="1"/>
    <col min="9499" max="9499" width="12.88671875" style="1" customWidth="1"/>
    <col min="9500" max="9500" width="3.33203125" style="1" customWidth="1"/>
    <col min="9501" max="9501" width="30.33203125" style="1" customWidth="1"/>
    <col min="9502" max="9502" width="5" style="1" customWidth="1"/>
    <col min="9503" max="9503" width="0" style="1" hidden="1" customWidth="1"/>
    <col min="9504" max="9504" width="14.33203125" style="1" customWidth="1"/>
    <col min="9505" max="9505" width="5.6640625" style="1" customWidth="1"/>
    <col min="9506" max="9506" width="0" style="1" hidden="1" customWidth="1"/>
    <col min="9507" max="9507" width="17.33203125" style="1" customWidth="1"/>
    <col min="9508" max="9508" width="12.6640625" style="1" customWidth="1"/>
    <col min="9509" max="9509" width="0" style="1" hidden="1" customWidth="1"/>
    <col min="9510" max="9510" width="5.33203125" style="1" customWidth="1"/>
    <col min="9511" max="9511" width="0" style="1" hidden="1" customWidth="1"/>
    <col min="9512" max="9512" width="17" style="1" customWidth="1"/>
    <col min="9513" max="9513" width="6.33203125" style="1" customWidth="1"/>
    <col min="9514" max="9514" width="0" style="1" hidden="1" customWidth="1"/>
    <col min="9515" max="9515" width="14.33203125" style="1" customWidth="1"/>
    <col min="9516" max="9516" width="7.5546875" style="1" customWidth="1"/>
    <col min="9517" max="9517" width="0" style="1" hidden="1" customWidth="1"/>
    <col min="9518" max="9519" width="14.33203125" style="1" customWidth="1"/>
    <col min="9520" max="9520" width="20.88671875" style="1" customWidth="1"/>
    <col min="9521" max="9521" width="14.44140625" style="1" customWidth="1"/>
    <col min="9522" max="9522" width="15" style="1" customWidth="1"/>
    <col min="9523" max="9523" width="2.6640625" style="1" customWidth="1"/>
    <col min="9524" max="9524" width="11.6640625" style="1" customWidth="1"/>
    <col min="9525" max="9525" width="11.5546875" style="1" customWidth="1"/>
    <col min="9526" max="9526" width="2.33203125" style="1" customWidth="1"/>
    <col min="9527" max="9527" width="41" style="1" customWidth="1"/>
    <col min="9528" max="9528" width="14.33203125" style="1" customWidth="1"/>
    <col min="9529" max="9530" width="11.5546875" style="1" customWidth="1"/>
    <col min="9531" max="9531" width="21.88671875" style="1" customWidth="1"/>
    <col min="9532" max="9723" width="11.44140625" style="1"/>
    <col min="9724" max="9724" width="21.88671875" style="1" customWidth="1"/>
    <col min="9725" max="9725" width="13.88671875" style="1" customWidth="1"/>
    <col min="9726" max="9726" width="38.6640625" style="1" customWidth="1"/>
    <col min="9727" max="9727" width="3" style="1" bestFit="1" customWidth="1"/>
    <col min="9728" max="9728" width="32.33203125" style="1" customWidth="1"/>
    <col min="9729" max="9729" width="46.33203125" style="1" customWidth="1"/>
    <col min="9730" max="9730" width="19" style="1" customWidth="1"/>
    <col min="9731" max="9731" width="0" style="1" hidden="1" customWidth="1"/>
    <col min="9732" max="9732" width="17.6640625" style="1" customWidth="1"/>
    <col min="9733" max="9733" width="0" style="1" hidden="1" customWidth="1"/>
    <col min="9734" max="9734" width="22.33203125" style="1" customWidth="1"/>
    <col min="9735" max="9735" width="5.33203125" style="1" customWidth="1"/>
    <col min="9736" max="9736" width="36.33203125" style="1" customWidth="1"/>
    <col min="9737" max="9737" width="5.6640625" style="1" customWidth="1"/>
    <col min="9738" max="9738" width="0" style="1" hidden="1" customWidth="1"/>
    <col min="9739" max="9739" width="20.6640625" style="1" customWidth="1"/>
    <col min="9740" max="9740" width="4.88671875" style="1" customWidth="1"/>
    <col min="9741" max="9741" width="0" style="1" hidden="1" customWidth="1"/>
    <col min="9742" max="9742" width="24.6640625" style="1" customWidth="1"/>
    <col min="9743" max="9743" width="12.33203125" style="1" customWidth="1"/>
    <col min="9744" max="9744" width="0" style="1" hidden="1" customWidth="1"/>
    <col min="9745" max="9745" width="3.44140625" style="1" customWidth="1"/>
    <col min="9746" max="9746" width="0" style="1" hidden="1" customWidth="1"/>
    <col min="9747" max="9747" width="17.6640625" style="1" customWidth="1"/>
    <col min="9748" max="9748" width="3.44140625" style="1" customWidth="1"/>
    <col min="9749" max="9749" width="0" style="1" hidden="1" customWidth="1"/>
    <col min="9750" max="9750" width="23.6640625" style="1" customWidth="1"/>
    <col min="9751" max="9751" width="10" style="1" customWidth="1"/>
    <col min="9752" max="9752" width="0" style="1" hidden="1" customWidth="1"/>
    <col min="9753" max="9754" width="14.6640625" style="1" customWidth="1"/>
    <col min="9755" max="9755" width="12.88671875" style="1" customWidth="1"/>
    <col min="9756" max="9756" width="3.33203125" style="1" customWidth="1"/>
    <col min="9757" max="9757" width="30.33203125" style="1" customWidth="1"/>
    <col min="9758" max="9758" width="5" style="1" customWidth="1"/>
    <col min="9759" max="9759" width="0" style="1" hidden="1" customWidth="1"/>
    <col min="9760" max="9760" width="14.33203125" style="1" customWidth="1"/>
    <col min="9761" max="9761" width="5.6640625" style="1" customWidth="1"/>
    <col min="9762" max="9762" width="0" style="1" hidden="1" customWidth="1"/>
    <col min="9763" max="9763" width="17.33203125" style="1" customWidth="1"/>
    <col min="9764" max="9764" width="12.6640625" style="1" customWidth="1"/>
    <col min="9765" max="9765" width="0" style="1" hidden="1" customWidth="1"/>
    <col min="9766" max="9766" width="5.33203125" style="1" customWidth="1"/>
    <col min="9767" max="9767" width="0" style="1" hidden="1" customWidth="1"/>
    <col min="9768" max="9768" width="17" style="1" customWidth="1"/>
    <col min="9769" max="9769" width="6.33203125" style="1" customWidth="1"/>
    <col min="9770" max="9770" width="0" style="1" hidden="1" customWidth="1"/>
    <col min="9771" max="9771" width="14.33203125" style="1" customWidth="1"/>
    <col min="9772" max="9772" width="7.5546875" style="1" customWidth="1"/>
    <col min="9773" max="9773" width="0" style="1" hidden="1" customWidth="1"/>
    <col min="9774" max="9775" width="14.33203125" style="1" customWidth="1"/>
    <col min="9776" max="9776" width="20.88671875" style="1" customWidth="1"/>
    <col min="9777" max="9777" width="14.44140625" style="1" customWidth="1"/>
    <col min="9778" max="9778" width="15" style="1" customWidth="1"/>
    <col min="9779" max="9779" width="2.6640625" style="1" customWidth="1"/>
    <col min="9780" max="9780" width="11.6640625" style="1" customWidth="1"/>
    <col min="9781" max="9781" width="11.5546875" style="1" customWidth="1"/>
    <col min="9782" max="9782" width="2.33203125" style="1" customWidth="1"/>
    <col min="9783" max="9783" width="41" style="1" customWidth="1"/>
    <col min="9784" max="9784" width="14.33203125" style="1" customWidth="1"/>
    <col min="9785" max="9786" width="11.5546875" style="1" customWidth="1"/>
    <col min="9787" max="9787" width="21.88671875" style="1" customWidth="1"/>
    <col min="9788" max="9979" width="11.44140625" style="1"/>
    <col min="9980" max="9980" width="21.88671875" style="1" customWidth="1"/>
    <col min="9981" max="9981" width="13.88671875" style="1" customWidth="1"/>
    <col min="9982" max="9982" width="38.6640625" style="1" customWidth="1"/>
    <col min="9983" max="9983" width="3" style="1" bestFit="1" customWidth="1"/>
    <col min="9984" max="9984" width="32.33203125" style="1" customWidth="1"/>
    <col min="9985" max="9985" width="46.33203125" style="1" customWidth="1"/>
    <col min="9986" max="9986" width="19" style="1" customWidth="1"/>
    <col min="9987" max="9987" width="0" style="1" hidden="1" customWidth="1"/>
    <col min="9988" max="9988" width="17.6640625" style="1" customWidth="1"/>
    <col min="9989" max="9989" width="0" style="1" hidden="1" customWidth="1"/>
    <col min="9990" max="9990" width="22.33203125" style="1" customWidth="1"/>
    <col min="9991" max="9991" width="5.33203125" style="1" customWidth="1"/>
    <col min="9992" max="9992" width="36.33203125" style="1" customWidth="1"/>
    <col min="9993" max="9993" width="5.6640625" style="1" customWidth="1"/>
    <col min="9994" max="9994" width="0" style="1" hidden="1" customWidth="1"/>
    <col min="9995" max="9995" width="20.6640625" style="1" customWidth="1"/>
    <col min="9996" max="9996" width="4.88671875" style="1" customWidth="1"/>
    <col min="9997" max="9997" width="0" style="1" hidden="1" customWidth="1"/>
    <col min="9998" max="9998" width="24.6640625" style="1" customWidth="1"/>
    <col min="9999" max="9999" width="12.33203125" style="1" customWidth="1"/>
    <col min="10000" max="10000" width="0" style="1" hidden="1" customWidth="1"/>
    <col min="10001" max="10001" width="3.44140625" style="1" customWidth="1"/>
    <col min="10002" max="10002" width="0" style="1" hidden="1" customWidth="1"/>
    <col min="10003" max="10003" width="17.6640625" style="1" customWidth="1"/>
    <col min="10004" max="10004" width="3.44140625" style="1" customWidth="1"/>
    <col min="10005" max="10005" width="0" style="1" hidden="1" customWidth="1"/>
    <col min="10006" max="10006" width="23.6640625" style="1" customWidth="1"/>
    <col min="10007" max="10007" width="10" style="1" customWidth="1"/>
    <col min="10008" max="10008" width="0" style="1" hidden="1" customWidth="1"/>
    <col min="10009" max="10010" width="14.6640625" style="1" customWidth="1"/>
    <col min="10011" max="10011" width="12.88671875" style="1" customWidth="1"/>
    <col min="10012" max="10012" width="3.33203125" style="1" customWidth="1"/>
    <col min="10013" max="10013" width="30.33203125" style="1" customWidth="1"/>
    <col min="10014" max="10014" width="5" style="1" customWidth="1"/>
    <col min="10015" max="10015" width="0" style="1" hidden="1" customWidth="1"/>
    <col min="10016" max="10016" width="14.33203125" style="1" customWidth="1"/>
    <col min="10017" max="10017" width="5.6640625" style="1" customWidth="1"/>
    <col min="10018" max="10018" width="0" style="1" hidden="1" customWidth="1"/>
    <col min="10019" max="10019" width="17.33203125" style="1" customWidth="1"/>
    <col min="10020" max="10020" width="12.6640625" style="1" customWidth="1"/>
    <col min="10021" max="10021" width="0" style="1" hidden="1" customWidth="1"/>
    <col min="10022" max="10022" width="5.33203125" style="1" customWidth="1"/>
    <col min="10023" max="10023" width="0" style="1" hidden="1" customWidth="1"/>
    <col min="10024" max="10024" width="17" style="1" customWidth="1"/>
    <col min="10025" max="10025" width="6.33203125" style="1" customWidth="1"/>
    <col min="10026" max="10026" width="0" style="1" hidden="1" customWidth="1"/>
    <col min="10027" max="10027" width="14.33203125" style="1" customWidth="1"/>
    <col min="10028" max="10028" width="7.5546875" style="1" customWidth="1"/>
    <col min="10029" max="10029" width="0" style="1" hidden="1" customWidth="1"/>
    <col min="10030" max="10031" width="14.33203125" style="1" customWidth="1"/>
    <col min="10032" max="10032" width="20.88671875" style="1" customWidth="1"/>
    <col min="10033" max="10033" width="14.44140625" style="1" customWidth="1"/>
    <col min="10034" max="10034" width="15" style="1" customWidth="1"/>
    <col min="10035" max="10035" width="2.6640625" style="1" customWidth="1"/>
    <col min="10036" max="10036" width="11.6640625" style="1" customWidth="1"/>
    <col min="10037" max="10037" width="11.5546875" style="1" customWidth="1"/>
    <col min="10038" max="10038" width="2.33203125" style="1" customWidth="1"/>
    <col min="10039" max="10039" width="41" style="1" customWidth="1"/>
    <col min="10040" max="10040" width="14.33203125" style="1" customWidth="1"/>
    <col min="10041" max="10042" width="11.5546875" style="1" customWidth="1"/>
    <col min="10043" max="10043" width="21.88671875" style="1" customWidth="1"/>
    <col min="10044" max="10235" width="11.44140625" style="1"/>
    <col min="10236" max="10236" width="21.88671875" style="1" customWidth="1"/>
    <col min="10237" max="10237" width="13.88671875" style="1" customWidth="1"/>
    <col min="10238" max="10238" width="38.6640625" style="1" customWidth="1"/>
    <col min="10239" max="10239" width="3" style="1" bestFit="1" customWidth="1"/>
    <col min="10240" max="10240" width="32.33203125" style="1" customWidth="1"/>
    <col min="10241" max="10241" width="46.33203125" style="1" customWidth="1"/>
    <col min="10242" max="10242" width="19" style="1" customWidth="1"/>
    <col min="10243" max="10243" width="0" style="1" hidden="1" customWidth="1"/>
    <col min="10244" max="10244" width="17.6640625" style="1" customWidth="1"/>
    <col min="10245" max="10245" width="0" style="1" hidden="1" customWidth="1"/>
    <col min="10246" max="10246" width="22.33203125" style="1" customWidth="1"/>
    <col min="10247" max="10247" width="5.33203125" style="1" customWidth="1"/>
    <col min="10248" max="10248" width="36.33203125" style="1" customWidth="1"/>
    <col min="10249" max="10249" width="5.6640625" style="1" customWidth="1"/>
    <col min="10250" max="10250" width="0" style="1" hidden="1" customWidth="1"/>
    <col min="10251" max="10251" width="20.6640625" style="1" customWidth="1"/>
    <col min="10252" max="10252" width="4.88671875" style="1" customWidth="1"/>
    <col min="10253" max="10253" width="0" style="1" hidden="1" customWidth="1"/>
    <col min="10254" max="10254" width="24.6640625" style="1" customWidth="1"/>
    <col min="10255" max="10255" width="12.33203125" style="1" customWidth="1"/>
    <col min="10256" max="10256" width="0" style="1" hidden="1" customWidth="1"/>
    <col min="10257" max="10257" width="3.44140625" style="1" customWidth="1"/>
    <col min="10258" max="10258" width="0" style="1" hidden="1" customWidth="1"/>
    <col min="10259" max="10259" width="17.6640625" style="1" customWidth="1"/>
    <col min="10260" max="10260" width="3.44140625" style="1" customWidth="1"/>
    <col min="10261" max="10261" width="0" style="1" hidden="1" customWidth="1"/>
    <col min="10262" max="10262" width="23.6640625" style="1" customWidth="1"/>
    <col min="10263" max="10263" width="10" style="1" customWidth="1"/>
    <col min="10264" max="10264" width="0" style="1" hidden="1" customWidth="1"/>
    <col min="10265" max="10266" width="14.6640625" style="1" customWidth="1"/>
    <col min="10267" max="10267" width="12.88671875" style="1" customWidth="1"/>
    <col min="10268" max="10268" width="3.33203125" style="1" customWidth="1"/>
    <col min="10269" max="10269" width="30.33203125" style="1" customWidth="1"/>
    <col min="10270" max="10270" width="5" style="1" customWidth="1"/>
    <col min="10271" max="10271" width="0" style="1" hidden="1" customWidth="1"/>
    <col min="10272" max="10272" width="14.33203125" style="1" customWidth="1"/>
    <col min="10273" max="10273" width="5.6640625" style="1" customWidth="1"/>
    <col min="10274" max="10274" width="0" style="1" hidden="1" customWidth="1"/>
    <col min="10275" max="10275" width="17.33203125" style="1" customWidth="1"/>
    <col min="10276" max="10276" width="12.6640625" style="1" customWidth="1"/>
    <col min="10277" max="10277" width="0" style="1" hidden="1" customWidth="1"/>
    <col min="10278" max="10278" width="5.33203125" style="1" customWidth="1"/>
    <col min="10279" max="10279" width="0" style="1" hidden="1" customWidth="1"/>
    <col min="10280" max="10280" width="17" style="1" customWidth="1"/>
    <col min="10281" max="10281" width="6.33203125" style="1" customWidth="1"/>
    <col min="10282" max="10282" width="0" style="1" hidden="1" customWidth="1"/>
    <col min="10283" max="10283" width="14.33203125" style="1" customWidth="1"/>
    <col min="10284" max="10284" width="7.5546875" style="1" customWidth="1"/>
    <col min="10285" max="10285" width="0" style="1" hidden="1" customWidth="1"/>
    <col min="10286" max="10287" width="14.33203125" style="1" customWidth="1"/>
    <col min="10288" max="10288" width="20.88671875" style="1" customWidth="1"/>
    <col min="10289" max="10289" width="14.44140625" style="1" customWidth="1"/>
    <col min="10290" max="10290" width="15" style="1" customWidth="1"/>
    <col min="10291" max="10291" width="2.6640625" style="1" customWidth="1"/>
    <col min="10292" max="10292" width="11.6640625" style="1" customWidth="1"/>
    <col min="10293" max="10293" width="11.5546875" style="1" customWidth="1"/>
    <col min="10294" max="10294" width="2.33203125" style="1" customWidth="1"/>
    <col min="10295" max="10295" width="41" style="1" customWidth="1"/>
    <col min="10296" max="10296" width="14.33203125" style="1" customWidth="1"/>
    <col min="10297" max="10298" width="11.5546875" style="1" customWidth="1"/>
    <col min="10299" max="10299" width="21.88671875" style="1" customWidth="1"/>
    <col min="10300" max="10491" width="11.44140625" style="1"/>
    <col min="10492" max="10492" width="21.88671875" style="1" customWidth="1"/>
    <col min="10493" max="10493" width="13.88671875" style="1" customWidth="1"/>
    <col min="10494" max="10494" width="38.6640625" style="1" customWidth="1"/>
    <col min="10495" max="10495" width="3" style="1" bestFit="1" customWidth="1"/>
    <col min="10496" max="10496" width="32.33203125" style="1" customWidth="1"/>
    <col min="10497" max="10497" width="46.33203125" style="1" customWidth="1"/>
    <col min="10498" max="10498" width="19" style="1" customWidth="1"/>
    <col min="10499" max="10499" width="0" style="1" hidden="1" customWidth="1"/>
    <col min="10500" max="10500" width="17.6640625" style="1" customWidth="1"/>
    <col min="10501" max="10501" width="0" style="1" hidden="1" customWidth="1"/>
    <col min="10502" max="10502" width="22.33203125" style="1" customWidth="1"/>
    <col min="10503" max="10503" width="5.33203125" style="1" customWidth="1"/>
    <col min="10504" max="10504" width="36.33203125" style="1" customWidth="1"/>
    <col min="10505" max="10505" width="5.6640625" style="1" customWidth="1"/>
    <col min="10506" max="10506" width="0" style="1" hidden="1" customWidth="1"/>
    <col min="10507" max="10507" width="20.6640625" style="1" customWidth="1"/>
    <col min="10508" max="10508" width="4.88671875" style="1" customWidth="1"/>
    <col min="10509" max="10509" width="0" style="1" hidden="1" customWidth="1"/>
    <col min="10510" max="10510" width="24.6640625" style="1" customWidth="1"/>
    <col min="10511" max="10511" width="12.33203125" style="1" customWidth="1"/>
    <col min="10512" max="10512" width="0" style="1" hidden="1" customWidth="1"/>
    <col min="10513" max="10513" width="3.44140625" style="1" customWidth="1"/>
    <col min="10514" max="10514" width="0" style="1" hidden="1" customWidth="1"/>
    <col min="10515" max="10515" width="17.6640625" style="1" customWidth="1"/>
    <col min="10516" max="10516" width="3.44140625" style="1" customWidth="1"/>
    <col min="10517" max="10517" width="0" style="1" hidden="1" customWidth="1"/>
    <col min="10518" max="10518" width="23.6640625" style="1" customWidth="1"/>
    <col min="10519" max="10519" width="10" style="1" customWidth="1"/>
    <col min="10520" max="10520" width="0" style="1" hidden="1" customWidth="1"/>
    <col min="10521" max="10522" width="14.6640625" style="1" customWidth="1"/>
    <col min="10523" max="10523" width="12.88671875" style="1" customWidth="1"/>
    <col min="10524" max="10524" width="3.33203125" style="1" customWidth="1"/>
    <col min="10525" max="10525" width="30.33203125" style="1" customWidth="1"/>
    <col min="10526" max="10526" width="5" style="1" customWidth="1"/>
    <col min="10527" max="10527" width="0" style="1" hidden="1" customWidth="1"/>
    <col min="10528" max="10528" width="14.33203125" style="1" customWidth="1"/>
    <col min="10529" max="10529" width="5.6640625" style="1" customWidth="1"/>
    <col min="10530" max="10530" width="0" style="1" hidden="1" customWidth="1"/>
    <col min="10531" max="10531" width="17.33203125" style="1" customWidth="1"/>
    <col min="10532" max="10532" width="12.6640625" style="1" customWidth="1"/>
    <col min="10533" max="10533" width="0" style="1" hidden="1" customWidth="1"/>
    <col min="10534" max="10534" width="5.33203125" style="1" customWidth="1"/>
    <col min="10535" max="10535" width="0" style="1" hidden="1" customWidth="1"/>
    <col min="10536" max="10536" width="17" style="1" customWidth="1"/>
    <col min="10537" max="10537" width="6.33203125" style="1" customWidth="1"/>
    <col min="10538" max="10538" width="0" style="1" hidden="1" customWidth="1"/>
    <col min="10539" max="10539" width="14.33203125" style="1" customWidth="1"/>
    <col min="10540" max="10540" width="7.5546875" style="1" customWidth="1"/>
    <col min="10541" max="10541" width="0" style="1" hidden="1" customWidth="1"/>
    <col min="10542" max="10543" width="14.33203125" style="1" customWidth="1"/>
    <col min="10544" max="10544" width="20.88671875" style="1" customWidth="1"/>
    <col min="10545" max="10545" width="14.44140625" style="1" customWidth="1"/>
    <col min="10546" max="10546" width="15" style="1" customWidth="1"/>
    <col min="10547" max="10547" width="2.6640625" style="1" customWidth="1"/>
    <col min="10548" max="10548" width="11.6640625" style="1" customWidth="1"/>
    <col min="10549" max="10549" width="11.5546875" style="1" customWidth="1"/>
    <col min="10550" max="10550" width="2.33203125" style="1" customWidth="1"/>
    <col min="10551" max="10551" width="41" style="1" customWidth="1"/>
    <col min="10552" max="10552" width="14.33203125" style="1" customWidth="1"/>
    <col min="10553" max="10554" width="11.5546875" style="1" customWidth="1"/>
    <col min="10555" max="10555" width="21.88671875" style="1" customWidth="1"/>
    <col min="10556" max="10747" width="11.44140625" style="1"/>
    <col min="10748" max="10748" width="21.88671875" style="1" customWidth="1"/>
    <col min="10749" max="10749" width="13.88671875" style="1" customWidth="1"/>
    <col min="10750" max="10750" width="38.6640625" style="1" customWidth="1"/>
    <col min="10751" max="10751" width="3" style="1" bestFit="1" customWidth="1"/>
    <col min="10752" max="10752" width="32.33203125" style="1" customWidth="1"/>
    <col min="10753" max="10753" width="46.33203125" style="1" customWidth="1"/>
    <col min="10754" max="10754" width="19" style="1" customWidth="1"/>
    <col min="10755" max="10755" width="0" style="1" hidden="1" customWidth="1"/>
    <col min="10756" max="10756" width="17.6640625" style="1" customWidth="1"/>
    <col min="10757" max="10757" width="0" style="1" hidden="1" customWidth="1"/>
    <col min="10758" max="10758" width="22.33203125" style="1" customWidth="1"/>
    <col min="10759" max="10759" width="5.33203125" style="1" customWidth="1"/>
    <col min="10760" max="10760" width="36.33203125" style="1" customWidth="1"/>
    <col min="10761" max="10761" width="5.6640625" style="1" customWidth="1"/>
    <col min="10762" max="10762" width="0" style="1" hidden="1" customWidth="1"/>
    <col min="10763" max="10763" width="20.6640625" style="1" customWidth="1"/>
    <col min="10764" max="10764" width="4.88671875" style="1" customWidth="1"/>
    <col min="10765" max="10765" width="0" style="1" hidden="1" customWidth="1"/>
    <col min="10766" max="10766" width="24.6640625" style="1" customWidth="1"/>
    <col min="10767" max="10767" width="12.33203125" style="1" customWidth="1"/>
    <col min="10768" max="10768" width="0" style="1" hidden="1" customWidth="1"/>
    <col min="10769" max="10769" width="3.44140625" style="1" customWidth="1"/>
    <col min="10770" max="10770" width="0" style="1" hidden="1" customWidth="1"/>
    <col min="10771" max="10771" width="17.6640625" style="1" customWidth="1"/>
    <col min="10772" max="10772" width="3.44140625" style="1" customWidth="1"/>
    <col min="10773" max="10773" width="0" style="1" hidden="1" customWidth="1"/>
    <col min="10774" max="10774" width="23.6640625" style="1" customWidth="1"/>
    <col min="10775" max="10775" width="10" style="1" customWidth="1"/>
    <col min="10776" max="10776" width="0" style="1" hidden="1" customWidth="1"/>
    <col min="10777" max="10778" width="14.6640625" style="1" customWidth="1"/>
    <col min="10779" max="10779" width="12.88671875" style="1" customWidth="1"/>
    <col min="10780" max="10780" width="3.33203125" style="1" customWidth="1"/>
    <col min="10781" max="10781" width="30.33203125" style="1" customWidth="1"/>
    <col min="10782" max="10782" width="5" style="1" customWidth="1"/>
    <col min="10783" max="10783" width="0" style="1" hidden="1" customWidth="1"/>
    <col min="10784" max="10784" width="14.33203125" style="1" customWidth="1"/>
    <col min="10785" max="10785" width="5.6640625" style="1" customWidth="1"/>
    <col min="10786" max="10786" width="0" style="1" hidden="1" customWidth="1"/>
    <col min="10787" max="10787" width="17.33203125" style="1" customWidth="1"/>
    <col min="10788" max="10788" width="12.6640625" style="1" customWidth="1"/>
    <col min="10789" max="10789" width="0" style="1" hidden="1" customWidth="1"/>
    <col min="10790" max="10790" width="5.33203125" style="1" customWidth="1"/>
    <col min="10791" max="10791" width="0" style="1" hidden="1" customWidth="1"/>
    <col min="10792" max="10792" width="17" style="1" customWidth="1"/>
    <col min="10793" max="10793" width="6.33203125" style="1" customWidth="1"/>
    <col min="10794" max="10794" width="0" style="1" hidden="1" customWidth="1"/>
    <col min="10795" max="10795" width="14.33203125" style="1" customWidth="1"/>
    <col min="10796" max="10796" width="7.5546875" style="1" customWidth="1"/>
    <col min="10797" max="10797" width="0" style="1" hidden="1" customWidth="1"/>
    <col min="10798" max="10799" width="14.33203125" style="1" customWidth="1"/>
    <col min="10800" max="10800" width="20.88671875" style="1" customWidth="1"/>
    <col min="10801" max="10801" width="14.44140625" style="1" customWidth="1"/>
    <col min="10802" max="10802" width="15" style="1" customWidth="1"/>
    <col min="10803" max="10803" width="2.6640625" style="1" customWidth="1"/>
    <col min="10804" max="10804" width="11.6640625" style="1" customWidth="1"/>
    <col min="10805" max="10805" width="11.5546875" style="1" customWidth="1"/>
    <col min="10806" max="10806" width="2.33203125" style="1" customWidth="1"/>
    <col min="10807" max="10807" width="41" style="1" customWidth="1"/>
    <col min="10808" max="10808" width="14.33203125" style="1" customWidth="1"/>
    <col min="10809" max="10810" width="11.5546875" style="1" customWidth="1"/>
    <col min="10811" max="10811" width="21.88671875" style="1" customWidth="1"/>
    <col min="10812" max="11003" width="11.44140625" style="1"/>
    <col min="11004" max="11004" width="21.88671875" style="1" customWidth="1"/>
    <col min="11005" max="11005" width="13.88671875" style="1" customWidth="1"/>
    <col min="11006" max="11006" width="38.6640625" style="1" customWidth="1"/>
    <col min="11007" max="11007" width="3" style="1" bestFit="1" customWidth="1"/>
    <col min="11008" max="11008" width="32.33203125" style="1" customWidth="1"/>
    <col min="11009" max="11009" width="46.33203125" style="1" customWidth="1"/>
    <col min="11010" max="11010" width="19" style="1" customWidth="1"/>
    <col min="11011" max="11011" width="0" style="1" hidden="1" customWidth="1"/>
    <col min="11012" max="11012" width="17.6640625" style="1" customWidth="1"/>
    <col min="11013" max="11013" width="0" style="1" hidden="1" customWidth="1"/>
    <col min="11014" max="11014" width="22.33203125" style="1" customWidth="1"/>
    <col min="11015" max="11015" width="5.33203125" style="1" customWidth="1"/>
    <col min="11016" max="11016" width="36.33203125" style="1" customWidth="1"/>
    <col min="11017" max="11017" width="5.6640625" style="1" customWidth="1"/>
    <col min="11018" max="11018" width="0" style="1" hidden="1" customWidth="1"/>
    <col min="11019" max="11019" width="20.6640625" style="1" customWidth="1"/>
    <col min="11020" max="11020" width="4.88671875" style="1" customWidth="1"/>
    <col min="11021" max="11021" width="0" style="1" hidden="1" customWidth="1"/>
    <col min="11022" max="11022" width="24.6640625" style="1" customWidth="1"/>
    <col min="11023" max="11023" width="12.33203125" style="1" customWidth="1"/>
    <col min="11024" max="11024" width="0" style="1" hidden="1" customWidth="1"/>
    <col min="11025" max="11025" width="3.44140625" style="1" customWidth="1"/>
    <col min="11026" max="11026" width="0" style="1" hidden="1" customWidth="1"/>
    <col min="11027" max="11027" width="17.6640625" style="1" customWidth="1"/>
    <col min="11028" max="11028" width="3.44140625" style="1" customWidth="1"/>
    <col min="11029" max="11029" width="0" style="1" hidden="1" customWidth="1"/>
    <col min="11030" max="11030" width="23.6640625" style="1" customWidth="1"/>
    <col min="11031" max="11031" width="10" style="1" customWidth="1"/>
    <col min="11032" max="11032" width="0" style="1" hidden="1" customWidth="1"/>
    <col min="11033" max="11034" width="14.6640625" style="1" customWidth="1"/>
    <col min="11035" max="11035" width="12.88671875" style="1" customWidth="1"/>
    <col min="11036" max="11036" width="3.33203125" style="1" customWidth="1"/>
    <col min="11037" max="11037" width="30.33203125" style="1" customWidth="1"/>
    <col min="11038" max="11038" width="5" style="1" customWidth="1"/>
    <col min="11039" max="11039" width="0" style="1" hidden="1" customWidth="1"/>
    <col min="11040" max="11040" width="14.33203125" style="1" customWidth="1"/>
    <col min="11041" max="11041" width="5.6640625" style="1" customWidth="1"/>
    <col min="11042" max="11042" width="0" style="1" hidden="1" customWidth="1"/>
    <col min="11043" max="11043" width="17.33203125" style="1" customWidth="1"/>
    <col min="11044" max="11044" width="12.6640625" style="1" customWidth="1"/>
    <col min="11045" max="11045" width="0" style="1" hidden="1" customWidth="1"/>
    <col min="11046" max="11046" width="5.33203125" style="1" customWidth="1"/>
    <col min="11047" max="11047" width="0" style="1" hidden="1" customWidth="1"/>
    <col min="11048" max="11048" width="17" style="1" customWidth="1"/>
    <col min="11049" max="11049" width="6.33203125" style="1" customWidth="1"/>
    <col min="11050" max="11050" width="0" style="1" hidden="1" customWidth="1"/>
    <col min="11051" max="11051" width="14.33203125" style="1" customWidth="1"/>
    <col min="11052" max="11052" width="7.5546875" style="1" customWidth="1"/>
    <col min="11053" max="11053" width="0" style="1" hidden="1" customWidth="1"/>
    <col min="11054" max="11055" width="14.33203125" style="1" customWidth="1"/>
    <col min="11056" max="11056" width="20.88671875" style="1" customWidth="1"/>
    <col min="11057" max="11057" width="14.44140625" style="1" customWidth="1"/>
    <col min="11058" max="11058" width="15" style="1" customWidth="1"/>
    <col min="11059" max="11059" width="2.6640625" style="1" customWidth="1"/>
    <col min="11060" max="11060" width="11.6640625" style="1" customWidth="1"/>
    <col min="11061" max="11061" width="11.5546875" style="1" customWidth="1"/>
    <col min="11062" max="11062" width="2.33203125" style="1" customWidth="1"/>
    <col min="11063" max="11063" width="41" style="1" customWidth="1"/>
    <col min="11064" max="11064" width="14.33203125" style="1" customWidth="1"/>
    <col min="11065" max="11066" width="11.5546875" style="1" customWidth="1"/>
    <col min="11067" max="11067" width="21.88671875" style="1" customWidth="1"/>
    <col min="11068" max="11259" width="11.44140625" style="1"/>
    <col min="11260" max="11260" width="21.88671875" style="1" customWidth="1"/>
    <col min="11261" max="11261" width="13.88671875" style="1" customWidth="1"/>
    <col min="11262" max="11262" width="38.6640625" style="1" customWidth="1"/>
    <col min="11263" max="11263" width="3" style="1" bestFit="1" customWidth="1"/>
    <col min="11264" max="11264" width="32.33203125" style="1" customWidth="1"/>
    <col min="11265" max="11265" width="46.33203125" style="1" customWidth="1"/>
    <col min="11266" max="11266" width="19" style="1" customWidth="1"/>
    <col min="11267" max="11267" width="0" style="1" hidden="1" customWidth="1"/>
    <col min="11268" max="11268" width="17.6640625" style="1" customWidth="1"/>
    <col min="11269" max="11269" width="0" style="1" hidden="1" customWidth="1"/>
    <col min="11270" max="11270" width="22.33203125" style="1" customWidth="1"/>
    <col min="11271" max="11271" width="5.33203125" style="1" customWidth="1"/>
    <col min="11272" max="11272" width="36.33203125" style="1" customWidth="1"/>
    <col min="11273" max="11273" width="5.6640625" style="1" customWidth="1"/>
    <col min="11274" max="11274" width="0" style="1" hidden="1" customWidth="1"/>
    <col min="11275" max="11275" width="20.6640625" style="1" customWidth="1"/>
    <col min="11276" max="11276" width="4.88671875" style="1" customWidth="1"/>
    <col min="11277" max="11277" width="0" style="1" hidden="1" customWidth="1"/>
    <col min="11278" max="11278" width="24.6640625" style="1" customWidth="1"/>
    <col min="11279" max="11279" width="12.33203125" style="1" customWidth="1"/>
    <col min="11280" max="11280" width="0" style="1" hidden="1" customWidth="1"/>
    <col min="11281" max="11281" width="3.44140625" style="1" customWidth="1"/>
    <col min="11282" max="11282" width="0" style="1" hidden="1" customWidth="1"/>
    <col min="11283" max="11283" width="17.6640625" style="1" customWidth="1"/>
    <col min="11284" max="11284" width="3.44140625" style="1" customWidth="1"/>
    <col min="11285" max="11285" width="0" style="1" hidden="1" customWidth="1"/>
    <col min="11286" max="11286" width="23.6640625" style="1" customWidth="1"/>
    <col min="11287" max="11287" width="10" style="1" customWidth="1"/>
    <col min="11288" max="11288" width="0" style="1" hidden="1" customWidth="1"/>
    <col min="11289" max="11290" width="14.6640625" style="1" customWidth="1"/>
    <col min="11291" max="11291" width="12.88671875" style="1" customWidth="1"/>
    <col min="11292" max="11292" width="3.33203125" style="1" customWidth="1"/>
    <col min="11293" max="11293" width="30.33203125" style="1" customWidth="1"/>
    <col min="11294" max="11294" width="5" style="1" customWidth="1"/>
    <col min="11295" max="11295" width="0" style="1" hidden="1" customWidth="1"/>
    <col min="11296" max="11296" width="14.33203125" style="1" customWidth="1"/>
    <col min="11297" max="11297" width="5.6640625" style="1" customWidth="1"/>
    <col min="11298" max="11298" width="0" style="1" hidden="1" customWidth="1"/>
    <col min="11299" max="11299" width="17.33203125" style="1" customWidth="1"/>
    <col min="11300" max="11300" width="12.6640625" style="1" customWidth="1"/>
    <col min="11301" max="11301" width="0" style="1" hidden="1" customWidth="1"/>
    <col min="11302" max="11302" width="5.33203125" style="1" customWidth="1"/>
    <col min="11303" max="11303" width="0" style="1" hidden="1" customWidth="1"/>
    <col min="11304" max="11304" width="17" style="1" customWidth="1"/>
    <col min="11305" max="11305" width="6.33203125" style="1" customWidth="1"/>
    <col min="11306" max="11306" width="0" style="1" hidden="1" customWidth="1"/>
    <col min="11307" max="11307" width="14.33203125" style="1" customWidth="1"/>
    <col min="11308" max="11308" width="7.5546875" style="1" customWidth="1"/>
    <col min="11309" max="11309" width="0" style="1" hidden="1" customWidth="1"/>
    <col min="11310" max="11311" width="14.33203125" style="1" customWidth="1"/>
    <col min="11312" max="11312" width="20.88671875" style="1" customWidth="1"/>
    <col min="11313" max="11313" width="14.44140625" style="1" customWidth="1"/>
    <col min="11314" max="11314" width="15" style="1" customWidth="1"/>
    <col min="11315" max="11315" width="2.6640625" style="1" customWidth="1"/>
    <col min="11316" max="11316" width="11.6640625" style="1" customWidth="1"/>
    <col min="11317" max="11317" width="11.5546875" style="1" customWidth="1"/>
    <col min="11318" max="11318" width="2.33203125" style="1" customWidth="1"/>
    <col min="11319" max="11319" width="41" style="1" customWidth="1"/>
    <col min="11320" max="11320" width="14.33203125" style="1" customWidth="1"/>
    <col min="11321" max="11322" width="11.5546875" style="1" customWidth="1"/>
    <col min="11323" max="11323" width="21.88671875" style="1" customWidth="1"/>
    <col min="11324" max="11515" width="11.44140625" style="1"/>
    <col min="11516" max="11516" width="21.88671875" style="1" customWidth="1"/>
    <col min="11517" max="11517" width="13.88671875" style="1" customWidth="1"/>
    <col min="11518" max="11518" width="38.6640625" style="1" customWidth="1"/>
    <col min="11519" max="11519" width="3" style="1" bestFit="1" customWidth="1"/>
    <col min="11520" max="11520" width="32.33203125" style="1" customWidth="1"/>
    <col min="11521" max="11521" width="46.33203125" style="1" customWidth="1"/>
    <col min="11522" max="11522" width="19" style="1" customWidth="1"/>
    <col min="11523" max="11523" width="0" style="1" hidden="1" customWidth="1"/>
    <col min="11524" max="11524" width="17.6640625" style="1" customWidth="1"/>
    <col min="11525" max="11525" width="0" style="1" hidden="1" customWidth="1"/>
    <col min="11526" max="11526" width="22.33203125" style="1" customWidth="1"/>
    <col min="11527" max="11527" width="5.33203125" style="1" customWidth="1"/>
    <col min="11528" max="11528" width="36.33203125" style="1" customWidth="1"/>
    <col min="11529" max="11529" width="5.6640625" style="1" customWidth="1"/>
    <col min="11530" max="11530" width="0" style="1" hidden="1" customWidth="1"/>
    <col min="11531" max="11531" width="20.6640625" style="1" customWidth="1"/>
    <col min="11532" max="11532" width="4.88671875" style="1" customWidth="1"/>
    <col min="11533" max="11533" width="0" style="1" hidden="1" customWidth="1"/>
    <col min="11534" max="11534" width="24.6640625" style="1" customWidth="1"/>
    <col min="11535" max="11535" width="12.33203125" style="1" customWidth="1"/>
    <col min="11536" max="11536" width="0" style="1" hidden="1" customWidth="1"/>
    <col min="11537" max="11537" width="3.44140625" style="1" customWidth="1"/>
    <col min="11538" max="11538" width="0" style="1" hidden="1" customWidth="1"/>
    <col min="11539" max="11539" width="17.6640625" style="1" customWidth="1"/>
    <col min="11540" max="11540" width="3.44140625" style="1" customWidth="1"/>
    <col min="11541" max="11541" width="0" style="1" hidden="1" customWidth="1"/>
    <col min="11542" max="11542" width="23.6640625" style="1" customWidth="1"/>
    <col min="11543" max="11543" width="10" style="1" customWidth="1"/>
    <col min="11544" max="11544" width="0" style="1" hidden="1" customWidth="1"/>
    <col min="11545" max="11546" width="14.6640625" style="1" customWidth="1"/>
    <col min="11547" max="11547" width="12.88671875" style="1" customWidth="1"/>
    <col min="11548" max="11548" width="3.33203125" style="1" customWidth="1"/>
    <col min="11549" max="11549" width="30.33203125" style="1" customWidth="1"/>
    <col min="11550" max="11550" width="5" style="1" customWidth="1"/>
    <col min="11551" max="11551" width="0" style="1" hidden="1" customWidth="1"/>
    <col min="11552" max="11552" width="14.33203125" style="1" customWidth="1"/>
    <col min="11553" max="11553" width="5.6640625" style="1" customWidth="1"/>
    <col min="11554" max="11554" width="0" style="1" hidden="1" customWidth="1"/>
    <col min="11555" max="11555" width="17.33203125" style="1" customWidth="1"/>
    <col min="11556" max="11556" width="12.6640625" style="1" customWidth="1"/>
    <col min="11557" max="11557" width="0" style="1" hidden="1" customWidth="1"/>
    <col min="11558" max="11558" width="5.33203125" style="1" customWidth="1"/>
    <col min="11559" max="11559" width="0" style="1" hidden="1" customWidth="1"/>
    <col min="11560" max="11560" width="17" style="1" customWidth="1"/>
    <col min="11561" max="11561" width="6.33203125" style="1" customWidth="1"/>
    <col min="11562" max="11562" width="0" style="1" hidden="1" customWidth="1"/>
    <col min="11563" max="11563" width="14.33203125" style="1" customWidth="1"/>
    <col min="11564" max="11564" width="7.5546875" style="1" customWidth="1"/>
    <col min="11565" max="11565" width="0" style="1" hidden="1" customWidth="1"/>
    <col min="11566" max="11567" width="14.33203125" style="1" customWidth="1"/>
    <col min="11568" max="11568" width="20.88671875" style="1" customWidth="1"/>
    <col min="11569" max="11569" width="14.44140625" style="1" customWidth="1"/>
    <col min="11570" max="11570" width="15" style="1" customWidth="1"/>
    <col min="11571" max="11571" width="2.6640625" style="1" customWidth="1"/>
    <col min="11572" max="11572" width="11.6640625" style="1" customWidth="1"/>
    <col min="11573" max="11573" width="11.5546875" style="1" customWidth="1"/>
    <col min="11574" max="11574" width="2.33203125" style="1" customWidth="1"/>
    <col min="11575" max="11575" width="41" style="1" customWidth="1"/>
    <col min="11576" max="11576" width="14.33203125" style="1" customWidth="1"/>
    <col min="11577" max="11578" width="11.5546875" style="1" customWidth="1"/>
    <col min="11579" max="11579" width="21.88671875" style="1" customWidth="1"/>
    <col min="11580" max="11771" width="11.44140625" style="1"/>
    <col min="11772" max="11772" width="21.88671875" style="1" customWidth="1"/>
    <col min="11773" max="11773" width="13.88671875" style="1" customWidth="1"/>
    <col min="11774" max="11774" width="38.6640625" style="1" customWidth="1"/>
    <col min="11775" max="11775" width="3" style="1" bestFit="1" customWidth="1"/>
    <col min="11776" max="11776" width="32.33203125" style="1" customWidth="1"/>
    <col min="11777" max="11777" width="46.33203125" style="1" customWidth="1"/>
    <col min="11778" max="11778" width="19" style="1" customWidth="1"/>
    <col min="11779" max="11779" width="0" style="1" hidden="1" customWidth="1"/>
    <col min="11780" max="11780" width="17.6640625" style="1" customWidth="1"/>
    <col min="11781" max="11781" width="0" style="1" hidden="1" customWidth="1"/>
    <col min="11782" max="11782" width="22.33203125" style="1" customWidth="1"/>
    <col min="11783" max="11783" width="5.33203125" style="1" customWidth="1"/>
    <col min="11784" max="11784" width="36.33203125" style="1" customWidth="1"/>
    <col min="11785" max="11785" width="5.6640625" style="1" customWidth="1"/>
    <col min="11786" max="11786" width="0" style="1" hidden="1" customWidth="1"/>
    <col min="11787" max="11787" width="20.6640625" style="1" customWidth="1"/>
    <col min="11788" max="11788" width="4.88671875" style="1" customWidth="1"/>
    <col min="11789" max="11789" width="0" style="1" hidden="1" customWidth="1"/>
    <col min="11790" max="11790" width="24.6640625" style="1" customWidth="1"/>
    <col min="11791" max="11791" width="12.33203125" style="1" customWidth="1"/>
    <col min="11792" max="11792" width="0" style="1" hidden="1" customWidth="1"/>
    <col min="11793" max="11793" width="3.44140625" style="1" customWidth="1"/>
    <col min="11794" max="11794" width="0" style="1" hidden="1" customWidth="1"/>
    <col min="11795" max="11795" width="17.6640625" style="1" customWidth="1"/>
    <col min="11796" max="11796" width="3.44140625" style="1" customWidth="1"/>
    <col min="11797" max="11797" width="0" style="1" hidden="1" customWidth="1"/>
    <col min="11798" max="11798" width="23.6640625" style="1" customWidth="1"/>
    <col min="11799" max="11799" width="10" style="1" customWidth="1"/>
    <col min="11800" max="11800" width="0" style="1" hidden="1" customWidth="1"/>
    <col min="11801" max="11802" width="14.6640625" style="1" customWidth="1"/>
    <col min="11803" max="11803" width="12.88671875" style="1" customWidth="1"/>
    <col min="11804" max="11804" width="3.33203125" style="1" customWidth="1"/>
    <col min="11805" max="11805" width="30.33203125" style="1" customWidth="1"/>
    <col min="11806" max="11806" width="5" style="1" customWidth="1"/>
    <col min="11807" max="11807" width="0" style="1" hidden="1" customWidth="1"/>
    <col min="11808" max="11808" width="14.33203125" style="1" customWidth="1"/>
    <col min="11809" max="11809" width="5.6640625" style="1" customWidth="1"/>
    <col min="11810" max="11810" width="0" style="1" hidden="1" customWidth="1"/>
    <col min="11811" max="11811" width="17.33203125" style="1" customWidth="1"/>
    <col min="11812" max="11812" width="12.6640625" style="1" customWidth="1"/>
    <col min="11813" max="11813" width="0" style="1" hidden="1" customWidth="1"/>
    <col min="11814" max="11814" width="5.33203125" style="1" customWidth="1"/>
    <col min="11815" max="11815" width="0" style="1" hidden="1" customWidth="1"/>
    <col min="11816" max="11816" width="17" style="1" customWidth="1"/>
    <col min="11817" max="11817" width="6.33203125" style="1" customWidth="1"/>
    <col min="11818" max="11818" width="0" style="1" hidden="1" customWidth="1"/>
    <col min="11819" max="11819" width="14.33203125" style="1" customWidth="1"/>
    <col min="11820" max="11820" width="7.5546875" style="1" customWidth="1"/>
    <col min="11821" max="11821" width="0" style="1" hidden="1" customWidth="1"/>
    <col min="11822" max="11823" width="14.33203125" style="1" customWidth="1"/>
    <col min="11824" max="11824" width="20.88671875" style="1" customWidth="1"/>
    <col min="11825" max="11825" width="14.44140625" style="1" customWidth="1"/>
    <col min="11826" max="11826" width="15" style="1" customWidth="1"/>
    <col min="11827" max="11827" width="2.6640625" style="1" customWidth="1"/>
    <col min="11828" max="11828" width="11.6640625" style="1" customWidth="1"/>
    <col min="11829" max="11829" width="11.5546875" style="1" customWidth="1"/>
    <col min="11830" max="11830" width="2.33203125" style="1" customWidth="1"/>
    <col min="11831" max="11831" width="41" style="1" customWidth="1"/>
    <col min="11832" max="11832" width="14.33203125" style="1" customWidth="1"/>
    <col min="11833" max="11834" width="11.5546875" style="1" customWidth="1"/>
    <col min="11835" max="11835" width="21.88671875" style="1" customWidth="1"/>
    <col min="11836" max="12027" width="11.44140625" style="1"/>
    <col min="12028" max="12028" width="21.88671875" style="1" customWidth="1"/>
    <col min="12029" max="12029" width="13.88671875" style="1" customWidth="1"/>
    <col min="12030" max="12030" width="38.6640625" style="1" customWidth="1"/>
    <col min="12031" max="12031" width="3" style="1" bestFit="1" customWidth="1"/>
    <col min="12032" max="12032" width="32.33203125" style="1" customWidth="1"/>
    <col min="12033" max="12033" width="46.33203125" style="1" customWidth="1"/>
    <col min="12034" max="12034" width="19" style="1" customWidth="1"/>
    <col min="12035" max="12035" width="0" style="1" hidden="1" customWidth="1"/>
    <col min="12036" max="12036" width="17.6640625" style="1" customWidth="1"/>
    <col min="12037" max="12037" width="0" style="1" hidden="1" customWidth="1"/>
    <col min="12038" max="12038" width="22.33203125" style="1" customWidth="1"/>
    <col min="12039" max="12039" width="5.33203125" style="1" customWidth="1"/>
    <col min="12040" max="12040" width="36.33203125" style="1" customWidth="1"/>
    <col min="12041" max="12041" width="5.6640625" style="1" customWidth="1"/>
    <col min="12042" max="12042" width="0" style="1" hidden="1" customWidth="1"/>
    <col min="12043" max="12043" width="20.6640625" style="1" customWidth="1"/>
    <col min="12044" max="12044" width="4.88671875" style="1" customWidth="1"/>
    <col min="12045" max="12045" width="0" style="1" hidden="1" customWidth="1"/>
    <col min="12046" max="12046" width="24.6640625" style="1" customWidth="1"/>
    <col min="12047" max="12047" width="12.33203125" style="1" customWidth="1"/>
    <col min="12048" max="12048" width="0" style="1" hidden="1" customWidth="1"/>
    <col min="12049" max="12049" width="3.44140625" style="1" customWidth="1"/>
    <col min="12050" max="12050" width="0" style="1" hidden="1" customWidth="1"/>
    <col min="12051" max="12051" width="17.6640625" style="1" customWidth="1"/>
    <col min="12052" max="12052" width="3.44140625" style="1" customWidth="1"/>
    <col min="12053" max="12053" width="0" style="1" hidden="1" customWidth="1"/>
    <col min="12054" max="12054" width="23.6640625" style="1" customWidth="1"/>
    <col min="12055" max="12055" width="10" style="1" customWidth="1"/>
    <col min="12056" max="12056" width="0" style="1" hidden="1" customWidth="1"/>
    <col min="12057" max="12058" width="14.6640625" style="1" customWidth="1"/>
    <col min="12059" max="12059" width="12.88671875" style="1" customWidth="1"/>
    <col min="12060" max="12060" width="3.33203125" style="1" customWidth="1"/>
    <col min="12061" max="12061" width="30.33203125" style="1" customWidth="1"/>
    <col min="12062" max="12062" width="5" style="1" customWidth="1"/>
    <col min="12063" max="12063" width="0" style="1" hidden="1" customWidth="1"/>
    <col min="12064" max="12064" width="14.33203125" style="1" customWidth="1"/>
    <col min="12065" max="12065" width="5.6640625" style="1" customWidth="1"/>
    <col min="12066" max="12066" width="0" style="1" hidden="1" customWidth="1"/>
    <col min="12067" max="12067" width="17.33203125" style="1" customWidth="1"/>
    <col min="12068" max="12068" width="12.6640625" style="1" customWidth="1"/>
    <col min="12069" max="12069" width="0" style="1" hidden="1" customWidth="1"/>
    <col min="12070" max="12070" width="5.33203125" style="1" customWidth="1"/>
    <col min="12071" max="12071" width="0" style="1" hidden="1" customWidth="1"/>
    <col min="12072" max="12072" width="17" style="1" customWidth="1"/>
    <col min="12073" max="12073" width="6.33203125" style="1" customWidth="1"/>
    <col min="12074" max="12074" width="0" style="1" hidden="1" customWidth="1"/>
    <col min="12075" max="12075" width="14.33203125" style="1" customWidth="1"/>
    <col min="12076" max="12076" width="7.5546875" style="1" customWidth="1"/>
    <col min="12077" max="12077" width="0" style="1" hidden="1" customWidth="1"/>
    <col min="12078" max="12079" width="14.33203125" style="1" customWidth="1"/>
    <col min="12080" max="12080" width="20.88671875" style="1" customWidth="1"/>
    <col min="12081" max="12081" width="14.44140625" style="1" customWidth="1"/>
    <col min="12082" max="12082" width="15" style="1" customWidth="1"/>
    <col min="12083" max="12083" width="2.6640625" style="1" customWidth="1"/>
    <col min="12084" max="12084" width="11.6640625" style="1" customWidth="1"/>
    <col min="12085" max="12085" width="11.5546875" style="1" customWidth="1"/>
    <col min="12086" max="12086" width="2.33203125" style="1" customWidth="1"/>
    <col min="12087" max="12087" width="41" style="1" customWidth="1"/>
    <col min="12088" max="12088" width="14.33203125" style="1" customWidth="1"/>
    <col min="12089" max="12090" width="11.5546875" style="1" customWidth="1"/>
    <col min="12091" max="12091" width="21.88671875" style="1" customWidth="1"/>
    <col min="12092" max="12283" width="11.44140625" style="1"/>
    <col min="12284" max="12284" width="21.88671875" style="1" customWidth="1"/>
    <col min="12285" max="12285" width="13.88671875" style="1" customWidth="1"/>
    <col min="12286" max="12286" width="38.6640625" style="1" customWidth="1"/>
    <col min="12287" max="12287" width="3" style="1" bestFit="1" customWidth="1"/>
    <col min="12288" max="12288" width="32.33203125" style="1" customWidth="1"/>
    <col min="12289" max="12289" width="46.33203125" style="1" customWidth="1"/>
    <col min="12290" max="12290" width="19" style="1" customWidth="1"/>
    <col min="12291" max="12291" width="0" style="1" hidden="1" customWidth="1"/>
    <col min="12292" max="12292" width="17.6640625" style="1" customWidth="1"/>
    <col min="12293" max="12293" width="0" style="1" hidden="1" customWidth="1"/>
    <col min="12294" max="12294" width="22.33203125" style="1" customWidth="1"/>
    <col min="12295" max="12295" width="5.33203125" style="1" customWidth="1"/>
    <col min="12296" max="12296" width="36.33203125" style="1" customWidth="1"/>
    <col min="12297" max="12297" width="5.6640625" style="1" customWidth="1"/>
    <col min="12298" max="12298" width="0" style="1" hidden="1" customWidth="1"/>
    <col min="12299" max="12299" width="20.6640625" style="1" customWidth="1"/>
    <col min="12300" max="12300" width="4.88671875" style="1" customWidth="1"/>
    <col min="12301" max="12301" width="0" style="1" hidden="1" customWidth="1"/>
    <col min="12302" max="12302" width="24.6640625" style="1" customWidth="1"/>
    <col min="12303" max="12303" width="12.33203125" style="1" customWidth="1"/>
    <col min="12304" max="12304" width="0" style="1" hidden="1" customWidth="1"/>
    <col min="12305" max="12305" width="3.44140625" style="1" customWidth="1"/>
    <col min="12306" max="12306" width="0" style="1" hidden="1" customWidth="1"/>
    <col min="12307" max="12307" width="17.6640625" style="1" customWidth="1"/>
    <col min="12308" max="12308" width="3.44140625" style="1" customWidth="1"/>
    <col min="12309" max="12309" width="0" style="1" hidden="1" customWidth="1"/>
    <col min="12310" max="12310" width="23.6640625" style="1" customWidth="1"/>
    <col min="12311" max="12311" width="10" style="1" customWidth="1"/>
    <col min="12312" max="12312" width="0" style="1" hidden="1" customWidth="1"/>
    <col min="12313" max="12314" width="14.6640625" style="1" customWidth="1"/>
    <col min="12315" max="12315" width="12.88671875" style="1" customWidth="1"/>
    <col min="12316" max="12316" width="3.33203125" style="1" customWidth="1"/>
    <col min="12317" max="12317" width="30.33203125" style="1" customWidth="1"/>
    <col min="12318" max="12318" width="5" style="1" customWidth="1"/>
    <col min="12319" max="12319" width="0" style="1" hidden="1" customWidth="1"/>
    <col min="12320" max="12320" width="14.33203125" style="1" customWidth="1"/>
    <col min="12321" max="12321" width="5.6640625" style="1" customWidth="1"/>
    <col min="12322" max="12322" width="0" style="1" hidden="1" customWidth="1"/>
    <col min="12323" max="12323" width="17.33203125" style="1" customWidth="1"/>
    <col min="12324" max="12324" width="12.6640625" style="1" customWidth="1"/>
    <col min="12325" max="12325" width="0" style="1" hidden="1" customWidth="1"/>
    <col min="12326" max="12326" width="5.33203125" style="1" customWidth="1"/>
    <col min="12327" max="12327" width="0" style="1" hidden="1" customWidth="1"/>
    <col min="12328" max="12328" width="17" style="1" customWidth="1"/>
    <col min="12329" max="12329" width="6.33203125" style="1" customWidth="1"/>
    <col min="12330" max="12330" width="0" style="1" hidden="1" customWidth="1"/>
    <col min="12331" max="12331" width="14.33203125" style="1" customWidth="1"/>
    <col min="12332" max="12332" width="7.5546875" style="1" customWidth="1"/>
    <col min="12333" max="12333" width="0" style="1" hidden="1" customWidth="1"/>
    <col min="12334" max="12335" width="14.33203125" style="1" customWidth="1"/>
    <col min="12336" max="12336" width="20.88671875" style="1" customWidth="1"/>
    <col min="12337" max="12337" width="14.44140625" style="1" customWidth="1"/>
    <col min="12338" max="12338" width="15" style="1" customWidth="1"/>
    <col min="12339" max="12339" width="2.6640625" style="1" customWidth="1"/>
    <col min="12340" max="12340" width="11.6640625" style="1" customWidth="1"/>
    <col min="12341" max="12341" width="11.5546875" style="1" customWidth="1"/>
    <col min="12342" max="12342" width="2.33203125" style="1" customWidth="1"/>
    <col min="12343" max="12343" width="41" style="1" customWidth="1"/>
    <col min="12344" max="12344" width="14.33203125" style="1" customWidth="1"/>
    <col min="12345" max="12346" width="11.5546875" style="1" customWidth="1"/>
    <col min="12347" max="12347" width="21.88671875" style="1" customWidth="1"/>
    <col min="12348" max="12539" width="11.44140625" style="1"/>
    <col min="12540" max="12540" width="21.88671875" style="1" customWidth="1"/>
    <col min="12541" max="12541" width="13.88671875" style="1" customWidth="1"/>
    <col min="12542" max="12542" width="38.6640625" style="1" customWidth="1"/>
    <col min="12543" max="12543" width="3" style="1" bestFit="1" customWidth="1"/>
    <col min="12544" max="12544" width="32.33203125" style="1" customWidth="1"/>
    <col min="12545" max="12545" width="46.33203125" style="1" customWidth="1"/>
    <col min="12546" max="12546" width="19" style="1" customWidth="1"/>
    <col min="12547" max="12547" width="0" style="1" hidden="1" customWidth="1"/>
    <col min="12548" max="12548" width="17.6640625" style="1" customWidth="1"/>
    <col min="12549" max="12549" width="0" style="1" hidden="1" customWidth="1"/>
    <col min="12550" max="12550" width="22.33203125" style="1" customWidth="1"/>
    <col min="12551" max="12551" width="5.33203125" style="1" customWidth="1"/>
    <col min="12552" max="12552" width="36.33203125" style="1" customWidth="1"/>
    <col min="12553" max="12553" width="5.6640625" style="1" customWidth="1"/>
    <col min="12554" max="12554" width="0" style="1" hidden="1" customWidth="1"/>
    <col min="12555" max="12555" width="20.6640625" style="1" customWidth="1"/>
    <col min="12556" max="12556" width="4.88671875" style="1" customWidth="1"/>
    <col min="12557" max="12557" width="0" style="1" hidden="1" customWidth="1"/>
    <col min="12558" max="12558" width="24.6640625" style="1" customWidth="1"/>
    <col min="12559" max="12559" width="12.33203125" style="1" customWidth="1"/>
    <col min="12560" max="12560" width="0" style="1" hidden="1" customWidth="1"/>
    <col min="12561" max="12561" width="3.44140625" style="1" customWidth="1"/>
    <col min="12562" max="12562" width="0" style="1" hidden="1" customWidth="1"/>
    <col min="12563" max="12563" width="17.6640625" style="1" customWidth="1"/>
    <col min="12564" max="12564" width="3.44140625" style="1" customWidth="1"/>
    <col min="12565" max="12565" width="0" style="1" hidden="1" customWidth="1"/>
    <col min="12566" max="12566" width="23.6640625" style="1" customWidth="1"/>
    <col min="12567" max="12567" width="10" style="1" customWidth="1"/>
    <col min="12568" max="12568" width="0" style="1" hidden="1" customWidth="1"/>
    <col min="12569" max="12570" width="14.6640625" style="1" customWidth="1"/>
    <col min="12571" max="12571" width="12.88671875" style="1" customWidth="1"/>
    <col min="12572" max="12572" width="3.33203125" style="1" customWidth="1"/>
    <col min="12573" max="12573" width="30.33203125" style="1" customWidth="1"/>
    <col min="12574" max="12574" width="5" style="1" customWidth="1"/>
    <col min="12575" max="12575" width="0" style="1" hidden="1" customWidth="1"/>
    <col min="12576" max="12576" width="14.33203125" style="1" customWidth="1"/>
    <col min="12577" max="12577" width="5.6640625" style="1" customWidth="1"/>
    <col min="12578" max="12578" width="0" style="1" hidden="1" customWidth="1"/>
    <col min="12579" max="12579" width="17.33203125" style="1" customWidth="1"/>
    <col min="12580" max="12580" width="12.6640625" style="1" customWidth="1"/>
    <col min="12581" max="12581" width="0" style="1" hidden="1" customWidth="1"/>
    <col min="12582" max="12582" width="5.33203125" style="1" customWidth="1"/>
    <col min="12583" max="12583" width="0" style="1" hidden="1" customWidth="1"/>
    <col min="12584" max="12584" width="17" style="1" customWidth="1"/>
    <col min="12585" max="12585" width="6.33203125" style="1" customWidth="1"/>
    <col min="12586" max="12586" width="0" style="1" hidden="1" customWidth="1"/>
    <col min="12587" max="12587" width="14.33203125" style="1" customWidth="1"/>
    <col min="12588" max="12588" width="7.5546875" style="1" customWidth="1"/>
    <col min="12589" max="12589" width="0" style="1" hidden="1" customWidth="1"/>
    <col min="12590" max="12591" width="14.33203125" style="1" customWidth="1"/>
    <col min="12592" max="12592" width="20.88671875" style="1" customWidth="1"/>
    <col min="12593" max="12593" width="14.44140625" style="1" customWidth="1"/>
    <col min="12594" max="12594" width="15" style="1" customWidth="1"/>
    <col min="12595" max="12595" width="2.6640625" style="1" customWidth="1"/>
    <col min="12596" max="12596" width="11.6640625" style="1" customWidth="1"/>
    <col min="12597" max="12597" width="11.5546875" style="1" customWidth="1"/>
    <col min="12598" max="12598" width="2.33203125" style="1" customWidth="1"/>
    <col min="12599" max="12599" width="41" style="1" customWidth="1"/>
    <col min="12600" max="12600" width="14.33203125" style="1" customWidth="1"/>
    <col min="12601" max="12602" width="11.5546875" style="1" customWidth="1"/>
    <col min="12603" max="12603" width="21.88671875" style="1" customWidth="1"/>
    <col min="12604" max="12795" width="11.44140625" style="1"/>
    <col min="12796" max="12796" width="21.88671875" style="1" customWidth="1"/>
    <col min="12797" max="12797" width="13.88671875" style="1" customWidth="1"/>
    <col min="12798" max="12798" width="38.6640625" style="1" customWidth="1"/>
    <col min="12799" max="12799" width="3" style="1" bestFit="1" customWidth="1"/>
    <col min="12800" max="12800" width="32.33203125" style="1" customWidth="1"/>
    <col min="12801" max="12801" width="46.33203125" style="1" customWidth="1"/>
    <col min="12802" max="12802" width="19" style="1" customWidth="1"/>
    <col min="12803" max="12803" width="0" style="1" hidden="1" customWidth="1"/>
    <col min="12804" max="12804" width="17.6640625" style="1" customWidth="1"/>
    <col min="12805" max="12805" width="0" style="1" hidden="1" customWidth="1"/>
    <col min="12806" max="12806" width="22.33203125" style="1" customWidth="1"/>
    <col min="12807" max="12807" width="5.33203125" style="1" customWidth="1"/>
    <col min="12808" max="12808" width="36.33203125" style="1" customWidth="1"/>
    <col min="12809" max="12809" width="5.6640625" style="1" customWidth="1"/>
    <col min="12810" max="12810" width="0" style="1" hidden="1" customWidth="1"/>
    <col min="12811" max="12811" width="20.6640625" style="1" customWidth="1"/>
    <col min="12812" max="12812" width="4.88671875" style="1" customWidth="1"/>
    <col min="12813" max="12813" width="0" style="1" hidden="1" customWidth="1"/>
    <col min="12814" max="12814" width="24.6640625" style="1" customWidth="1"/>
    <col min="12815" max="12815" width="12.33203125" style="1" customWidth="1"/>
    <col min="12816" max="12816" width="0" style="1" hidden="1" customWidth="1"/>
    <col min="12817" max="12817" width="3.44140625" style="1" customWidth="1"/>
    <col min="12818" max="12818" width="0" style="1" hidden="1" customWidth="1"/>
    <col min="12819" max="12819" width="17.6640625" style="1" customWidth="1"/>
    <col min="12820" max="12820" width="3.44140625" style="1" customWidth="1"/>
    <col min="12821" max="12821" width="0" style="1" hidden="1" customWidth="1"/>
    <col min="12822" max="12822" width="23.6640625" style="1" customWidth="1"/>
    <col min="12823" max="12823" width="10" style="1" customWidth="1"/>
    <col min="12824" max="12824" width="0" style="1" hidden="1" customWidth="1"/>
    <col min="12825" max="12826" width="14.6640625" style="1" customWidth="1"/>
    <col min="12827" max="12827" width="12.88671875" style="1" customWidth="1"/>
    <col min="12828" max="12828" width="3.33203125" style="1" customWidth="1"/>
    <col min="12829" max="12829" width="30.33203125" style="1" customWidth="1"/>
    <col min="12830" max="12830" width="5" style="1" customWidth="1"/>
    <col min="12831" max="12831" width="0" style="1" hidden="1" customWidth="1"/>
    <col min="12832" max="12832" width="14.33203125" style="1" customWidth="1"/>
    <col min="12833" max="12833" width="5.6640625" style="1" customWidth="1"/>
    <col min="12834" max="12834" width="0" style="1" hidden="1" customWidth="1"/>
    <col min="12835" max="12835" width="17.33203125" style="1" customWidth="1"/>
    <col min="12836" max="12836" width="12.6640625" style="1" customWidth="1"/>
    <col min="12837" max="12837" width="0" style="1" hidden="1" customWidth="1"/>
    <col min="12838" max="12838" width="5.33203125" style="1" customWidth="1"/>
    <col min="12839" max="12839" width="0" style="1" hidden="1" customWidth="1"/>
    <col min="12840" max="12840" width="17" style="1" customWidth="1"/>
    <col min="12841" max="12841" width="6.33203125" style="1" customWidth="1"/>
    <col min="12842" max="12842" width="0" style="1" hidden="1" customWidth="1"/>
    <col min="12843" max="12843" width="14.33203125" style="1" customWidth="1"/>
    <col min="12844" max="12844" width="7.5546875" style="1" customWidth="1"/>
    <col min="12845" max="12845" width="0" style="1" hidden="1" customWidth="1"/>
    <col min="12846" max="12847" width="14.33203125" style="1" customWidth="1"/>
    <col min="12848" max="12848" width="20.88671875" style="1" customWidth="1"/>
    <col min="12849" max="12849" width="14.44140625" style="1" customWidth="1"/>
    <col min="12850" max="12850" width="15" style="1" customWidth="1"/>
    <col min="12851" max="12851" width="2.6640625" style="1" customWidth="1"/>
    <col min="12852" max="12852" width="11.6640625" style="1" customWidth="1"/>
    <col min="12853" max="12853" width="11.5546875" style="1" customWidth="1"/>
    <col min="12854" max="12854" width="2.33203125" style="1" customWidth="1"/>
    <col min="12855" max="12855" width="41" style="1" customWidth="1"/>
    <col min="12856" max="12856" width="14.33203125" style="1" customWidth="1"/>
    <col min="12857" max="12858" width="11.5546875" style="1" customWidth="1"/>
    <col min="12859" max="12859" width="21.88671875" style="1" customWidth="1"/>
    <col min="12860" max="13051" width="11.44140625" style="1"/>
    <col min="13052" max="13052" width="21.88671875" style="1" customWidth="1"/>
    <col min="13053" max="13053" width="13.88671875" style="1" customWidth="1"/>
    <col min="13054" max="13054" width="38.6640625" style="1" customWidth="1"/>
    <col min="13055" max="13055" width="3" style="1" bestFit="1" customWidth="1"/>
    <col min="13056" max="13056" width="32.33203125" style="1" customWidth="1"/>
    <col min="13057" max="13057" width="46.33203125" style="1" customWidth="1"/>
    <col min="13058" max="13058" width="19" style="1" customWidth="1"/>
    <col min="13059" max="13059" width="0" style="1" hidden="1" customWidth="1"/>
    <col min="13060" max="13060" width="17.6640625" style="1" customWidth="1"/>
    <col min="13061" max="13061" width="0" style="1" hidden="1" customWidth="1"/>
    <col min="13062" max="13062" width="22.33203125" style="1" customWidth="1"/>
    <col min="13063" max="13063" width="5.33203125" style="1" customWidth="1"/>
    <col min="13064" max="13064" width="36.33203125" style="1" customWidth="1"/>
    <col min="13065" max="13065" width="5.6640625" style="1" customWidth="1"/>
    <col min="13066" max="13066" width="0" style="1" hidden="1" customWidth="1"/>
    <col min="13067" max="13067" width="20.6640625" style="1" customWidth="1"/>
    <col min="13068" max="13068" width="4.88671875" style="1" customWidth="1"/>
    <col min="13069" max="13069" width="0" style="1" hidden="1" customWidth="1"/>
    <col min="13070" max="13070" width="24.6640625" style="1" customWidth="1"/>
    <col min="13071" max="13071" width="12.33203125" style="1" customWidth="1"/>
    <col min="13072" max="13072" width="0" style="1" hidden="1" customWidth="1"/>
    <col min="13073" max="13073" width="3.44140625" style="1" customWidth="1"/>
    <col min="13074" max="13074" width="0" style="1" hidden="1" customWidth="1"/>
    <col min="13075" max="13075" width="17.6640625" style="1" customWidth="1"/>
    <col min="13076" max="13076" width="3.44140625" style="1" customWidth="1"/>
    <col min="13077" max="13077" width="0" style="1" hidden="1" customWidth="1"/>
    <col min="13078" max="13078" width="23.6640625" style="1" customWidth="1"/>
    <col min="13079" max="13079" width="10" style="1" customWidth="1"/>
    <col min="13080" max="13080" width="0" style="1" hidden="1" customWidth="1"/>
    <col min="13081" max="13082" width="14.6640625" style="1" customWidth="1"/>
    <col min="13083" max="13083" width="12.88671875" style="1" customWidth="1"/>
    <col min="13084" max="13084" width="3.33203125" style="1" customWidth="1"/>
    <col min="13085" max="13085" width="30.33203125" style="1" customWidth="1"/>
    <col min="13086" max="13086" width="5" style="1" customWidth="1"/>
    <col min="13087" max="13087" width="0" style="1" hidden="1" customWidth="1"/>
    <col min="13088" max="13088" width="14.33203125" style="1" customWidth="1"/>
    <col min="13089" max="13089" width="5.6640625" style="1" customWidth="1"/>
    <col min="13090" max="13090" width="0" style="1" hidden="1" customWidth="1"/>
    <col min="13091" max="13091" width="17.33203125" style="1" customWidth="1"/>
    <col min="13092" max="13092" width="12.6640625" style="1" customWidth="1"/>
    <col min="13093" max="13093" width="0" style="1" hidden="1" customWidth="1"/>
    <col min="13094" max="13094" width="5.33203125" style="1" customWidth="1"/>
    <col min="13095" max="13095" width="0" style="1" hidden="1" customWidth="1"/>
    <col min="13096" max="13096" width="17" style="1" customWidth="1"/>
    <col min="13097" max="13097" width="6.33203125" style="1" customWidth="1"/>
    <col min="13098" max="13098" width="0" style="1" hidden="1" customWidth="1"/>
    <col min="13099" max="13099" width="14.33203125" style="1" customWidth="1"/>
    <col min="13100" max="13100" width="7.5546875" style="1" customWidth="1"/>
    <col min="13101" max="13101" width="0" style="1" hidden="1" customWidth="1"/>
    <col min="13102" max="13103" width="14.33203125" style="1" customWidth="1"/>
    <col min="13104" max="13104" width="20.88671875" style="1" customWidth="1"/>
    <col min="13105" max="13105" width="14.44140625" style="1" customWidth="1"/>
    <col min="13106" max="13106" width="15" style="1" customWidth="1"/>
    <col min="13107" max="13107" width="2.6640625" style="1" customWidth="1"/>
    <col min="13108" max="13108" width="11.6640625" style="1" customWidth="1"/>
    <col min="13109" max="13109" width="11.5546875" style="1" customWidth="1"/>
    <col min="13110" max="13110" width="2.33203125" style="1" customWidth="1"/>
    <col min="13111" max="13111" width="41" style="1" customWidth="1"/>
    <col min="13112" max="13112" width="14.33203125" style="1" customWidth="1"/>
    <col min="13113" max="13114" width="11.5546875" style="1" customWidth="1"/>
    <col min="13115" max="13115" width="21.88671875" style="1" customWidth="1"/>
    <col min="13116" max="13307" width="11.44140625" style="1"/>
    <col min="13308" max="13308" width="21.88671875" style="1" customWidth="1"/>
    <col min="13309" max="13309" width="13.88671875" style="1" customWidth="1"/>
    <col min="13310" max="13310" width="38.6640625" style="1" customWidth="1"/>
    <col min="13311" max="13311" width="3" style="1" bestFit="1" customWidth="1"/>
    <col min="13312" max="13312" width="32.33203125" style="1" customWidth="1"/>
    <col min="13313" max="13313" width="46.33203125" style="1" customWidth="1"/>
    <col min="13314" max="13314" width="19" style="1" customWidth="1"/>
    <col min="13315" max="13315" width="0" style="1" hidden="1" customWidth="1"/>
    <col min="13316" max="13316" width="17.6640625" style="1" customWidth="1"/>
    <col min="13317" max="13317" width="0" style="1" hidden="1" customWidth="1"/>
    <col min="13318" max="13318" width="22.33203125" style="1" customWidth="1"/>
    <col min="13319" max="13319" width="5.33203125" style="1" customWidth="1"/>
    <col min="13320" max="13320" width="36.33203125" style="1" customWidth="1"/>
    <col min="13321" max="13321" width="5.6640625" style="1" customWidth="1"/>
    <col min="13322" max="13322" width="0" style="1" hidden="1" customWidth="1"/>
    <col min="13323" max="13323" width="20.6640625" style="1" customWidth="1"/>
    <col min="13324" max="13324" width="4.88671875" style="1" customWidth="1"/>
    <col min="13325" max="13325" width="0" style="1" hidden="1" customWidth="1"/>
    <col min="13326" max="13326" width="24.6640625" style="1" customWidth="1"/>
    <col min="13327" max="13327" width="12.33203125" style="1" customWidth="1"/>
    <col min="13328" max="13328" width="0" style="1" hidden="1" customWidth="1"/>
    <col min="13329" max="13329" width="3.44140625" style="1" customWidth="1"/>
    <col min="13330" max="13330" width="0" style="1" hidden="1" customWidth="1"/>
    <col min="13331" max="13331" width="17.6640625" style="1" customWidth="1"/>
    <col min="13332" max="13332" width="3.44140625" style="1" customWidth="1"/>
    <col min="13333" max="13333" width="0" style="1" hidden="1" customWidth="1"/>
    <col min="13334" max="13334" width="23.6640625" style="1" customWidth="1"/>
    <col min="13335" max="13335" width="10" style="1" customWidth="1"/>
    <col min="13336" max="13336" width="0" style="1" hidden="1" customWidth="1"/>
    <col min="13337" max="13338" width="14.6640625" style="1" customWidth="1"/>
    <col min="13339" max="13339" width="12.88671875" style="1" customWidth="1"/>
    <col min="13340" max="13340" width="3.33203125" style="1" customWidth="1"/>
    <col min="13341" max="13341" width="30.33203125" style="1" customWidth="1"/>
    <col min="13342" max="13342" width="5" style="1" customWidth="1"/>
    <col min="13343" max="13343" width="0" style="1" hidden="1" customWidth="1"/>
    <col min="13344" max="13344" width="14.33203125" style="1" customWidth="1"/>
    <col min="13345" max="13345" width="5.6640625" style="1" customWidth="1"/>
    <col min="13346" max="13346" width="0" style="1" hidden="1" customWidth="1"/>
    <col min="13347" max="13347" width="17.33203125" style="1" customWidth="1"/>
    <col min="13348" max="13348" width="12.6640625" style="1" customWidth="1"/>
    <col min="13349" max="13349" width="0" style="1" hidden="1" customWidth="1"/>
    <col min="13350" max="13350" width="5.33203125" style="1" customWidth="1"/>
    <col min="13351" max="13351" width="0" style="1" hidden="1" customWidth="1"/>
    <col min="13352" max="13352" width="17" style="1" customWidth="1"/>
    <col min="13353" max="13353" width="6.33203125" style="1" customWidth="1"/>
    <col min="13354" max="13354" width="0" style="1" hidden="1" customWidth="1"/>
    <col min="13355" max="13355" width="14.33203125" style="1" customWidth="1"/>
    <col min="13356" max="13356" width="7.5546875" style="1" customWidth="1"/>
    <col min="13357" max="13357" width="0" style="1" hidden="1" customWidth="1"/>
    <col min="13358" max="13359" width="14.33203125" style="1" customWidth="1"/>
    <col min="13360" max="13360" width="20.88671875" style="1" customWidth="1"/>
    <col min="13361" max="13361" width="14.44140625" style="1" customWidth="1"/>
    <col min="13362" max="13362" width="15" style="1" customWidth="1"/>
    <col min="13363" max="13363" width="2.6640625" style="1" customWidth="1"/>
    <col min="13364" max="13364" width="11.6640625" style="1" customWidth="1"/>
    <col min="13365" max="13365" width="11.5546875" style="1" customWidth="1"/>
    <col min="13366" max="13366" width="2.33203125" style="1" customWidth="1"/>
    <col min="13367" max="13367" width="41" style="1" customWidth="1"/>
    <col min="13368" max="13368" width="14.33203125" style="1" customWidth="1"/>
    <col min="13369" max="13370" width="11.5546875" style="1" customWidth="1"/>
    <col min="13371" max="13371" width="21.88671875" style="1" customWidth="1"/>
    <col min="13372" max="13563" width="11.44140625" style="1"/>
    <col min="13564" max="13564" width="21.88671875" style="1" customWidth="1"/>
    <col min="13565" max="13565" width="13.88671875" style="1" customWidth="1"/>
    <col min="13566" max="13566" width="38.6640625" style="1" customWidth="1"/>
    <col min="13567" max="13567" width="3" style="1" bestFit="1" customWidth="1"/>
    <col min="13568" max="13568" width="32.33203125" style="1" customWidth="1"/>
    <col min="13569" max="13569" width="46.33203125" style="1" customWidth="1"/>
    <col min="13570" max="13570" width="19" style="1" customWidth="1"/>
    <col min="13571" max="13571" width="0" style="1" hidden="1" customWidth="1"/>
    <col min="13572" max="13572" width="17.6640625" style="1" customWidth="1"/>
    <col min="13573" max="13573" width="0" style="1" hidden="1" customWidth="1"/>
    <col min="13574" max="13574" width="22.33203125" style="1" customWidth="1"/>
    <col min="13575" max="13575" width="5.33203125" style="1" customWidth="1"/>
    <col min="13576" max="13576" width="36.33203125" style="1" customWidth="1"/>
    <col min="13577" max="13577" width="5.6640625" style="1" customWidth="1"/>
    <col min="13578" max="13578" width="0" style="1" hidden="1" customWidth="1"/>
    <col min="13579" max="13579" width="20.6640625" style="1" customWidth="1"/>
    <col min="13580" max="13580" width="4.88671875" style="1" customWidth="1"/>
    <col min="13581" max="13581" width="0" style="1" hidden="1" customWidth="1"/>
    <col min="13582" max="13582" width="24.6640625" style="1" customWidth="1"/>
    <col min="13583" max="13583" width="12.33203125" style="1" customWidth="1"/>
    <col min="13584" max="13584" width="0" style="1" hidden="1" customWidth="1"/>
    <col min="13585" max="13585" width="3.44140625" style="1" customWidth="1"/>
    <col min="13586" max="13586" width="0" style="1" hidden="1" customWidth="1"/>
    <col min="13587" max="13587" width="17.6640625" style="1" customWidth="1"/>
    <col min="13588" max="13588" width="3.44140625" style="1" customWidth="1"/>
    <col min="13589" max="13589" width="0" style="1" hidden="1" customWidth="1"/>
    <col min="13590" max="13590" width="23.6640625" style="1" customWidth="1"/>
    <col min="13591" max="13591" width="10" style="1" customWidth="1"/>
    <col min="13592" max="13592" width="0" style="1" hidden="1" customWidth="1"/>
    <col min="13593" max="13594" width="14.6640625" style="1" customWidth="1"/>
    <col min="13595" max="13595" width="12.88671875" style="1" customWidth="1"/>
    <col min="13596" max="13596" width="3.33203125" style="1" customWidth="1"/>
    <col min="13597" max="13597" width="30.33203125" style="1" customWidth="1"/>
    <col min="13598" max="13598" width="5" style="1" customWidth="1"/>
    <col min="13599" max="13599" width="0" style="1" hidden="1" customWidth="1"/>
    <col min="13600" max="13600" width="14.33203125" style="1" customWidth="1"/>
    <col min="13601" max="13601" width="5.6640625" style="1" customWidth="1"/>
    <col min="13602" max="13602" width="0" style="1" hidden="1" customWidth="1"/>
    <col min="13603" max="13603" width="17.33203125" style="1" customWidth="1"/>
    <col min="13604" max="13604" width="12.6640625" style="1" customWidth="1"/>
    <col min="13605" max="13605" width="0" style="1" hidden="1" customWidth="1"/>
    <col min="13606" max="13606" width="5.33203125" style="1" customWidth="1"/>
    <col min="13607" max="13607" width="0" style="1" hidden="1" customWidth="1"/>
    <col min="13608" max="13608" width="17" style="1" customWidth="1"/>
    <col min="13609" max="13609" width="6.33203125" style="1" customWidth="1"/>
    <col min="13610" max="13610" width="0" style="1" hidden="1" customWidth="1"/>
    <col min="13611" max="13611" width="14.33203125" style="1" customWidth="1"/>
    <col min="13612" max="13612" width="7.5546875" style="1" customWidth="1"/>
    <col min="13613" max="13613" width="0" style="1" hidden="1" customWidth="1"/>
    <col min="13614" max="13615" width="14.33203125" style="1" customWidth="1"/>
    <col min="13616" max="13616" width="20.88671875" style="1" customWidth="1"/>
    <col min="13617" max="13617" width="14.44140625" style="1" customWidth="1"/>
    <col min="13618" max="13618" width="15" style="1" customWidth="1"/>
    <col min="13619" max="13619" width="2.6640625" style="1" customWidth="1"/>
    <col min="13620" max="13620" width="11.6640625" style="1" customWidth="1"/>
    <col min="13621" max="13621" width="11.5546875" style="1" customWidth="1"/>
    <col min="13622" max="13622" width="2.33203125" style="1" customWidth="1"/>
    <col min="13623" max="13623" width="41" style="1" customWidth="1"/>
    <col min="13624" max="13624" width="14.33203125" style="1" customWidth="1"/>
    <col min="13625" max="13626" width="11.5546875" style="1" customWidth="1"/>
    <col min="13627" max="13627" width="21.88671875" style="1" customWidth="1"/>
    <col min="13628" max="13819" width="11.44140625" style="1"/>
    <col min="13820" max="13820" width="21.88671875" style="1" customWidth="1"/>
    <col min="13821" max="13821" width="13.88671875" style="1" customWidth="1"/>
    <col min="13822" max="13822" width="38.6640625" style="1" customWidth="1"/>
    <col min="13823" max="13823" width="3" style="1" bestFit="1" customWidth="1"/>
    <col min="13824" max="13824" width="32.33203125" style="1" customWidth="1"/>
    <col min="13825" max="13825" width="46.33203125" style="1" customWidth="1"/>
    <col min="13826" max="13826" width="19" style="1" customWidth="1"/>
    <col min="13827" max="13827" width="0" style="1" hidden="1" customWidth="1"/>
    <col min="13828" max="13828" width="17.6640625" style="1" customWidth="1"/>
    <col min="13829" max="13829" width="0" style="1" hidden="1" customWidth="1"/>
    <col min="13830" max="13830" width="22.33203125" style="1" customWidth="1"/>
    <col min="13831" max="13831" width="5.33203125" style="1" customWidth="1"/>
    <col min="13832" max="13832" width="36.33203125" style="1" customWidth="1"/>
    <col min="13833" max="13833" width="5.6640625" style="1" customWidth="1"/>
    <col min="13834" max="13834" width="0" style="1" hidden="1" customWidth="1"/>
    <col min="13835" max="13835" width="20.6640625" style="1" customWidth="1"/>
    <col min="13836" max="13836" width="4.88671875" style="1" customWidth="1"/>
    <col min="13837" max="13837" width="0" style="1" hidden="1" customWidth="1"/>
    <col min="13838" max="13838" width="24.6640625" style="1" customWidth="1"/>
    <col min="13839" max="13839" width="12.33203125" style="1" customWidth="1"/>
    <col min="13840" max="13840" width="0" style="1" hidden="1" customWidth="1"/>
    <col min="13841" max="13841" width="3.44140625" style="1" customWidth="1"/>
    <col min="13842" max="13842" width="0" style="1" hidden="1" customWidth="1"/>
    <col min="13843" max="13843" width="17.6640625" style="1" customWidth="1"/>
    <col min="13844" max="13844" width="3.44140625" style="1" customWidth="1"/>
    <col min="13845" max="13845" width="0" style="1" hidden="1" customWidth="1"/>
    <col min="13846" max="13846" width="23.6640625" style="1" customWidth="1"/>
    <col min="13847" max="13847" width="10" style="1" customWidth="1"/>
    <col min="13848" max="13848" width="0" style="1" hidden="1" customWidth="1"/>
    <col min="13849" max="13850" width="14.6640625" style="1" customWidth="1"/>
    <col min="13851" max="13851" width="12.88671875" style="1" customWidth="1"/>
    <col min="13852" max="13852" width="3.33203125" style="1" customWidth="1"/>
    <col min="13853" max="13853" width="30.33203125" style="1" customWidth="1"/>
    <col min="13854" max="13854" width="5" style="1" customWidth="1"/>
    <col min="13855" max="13855" width="0" style="1" hidden="1" customWidth="1"/>
    <col min="13856" max="13856" width="14.33203125" style="1" customWidth="1"/>
    <col min="13857" max="13857" width="5.6640625" style="1" customWidth="1"/>
    <col min="13858" max="13858" width="0" style="1" hidden="1" customWidth="1"/>
    <col min="13859" max="13859" width="17.33203125" style="1" customWidth="1"/>
    <col min="13860" max="13860" width="12.6640625" style="1" customWidth="1"/>
    <col min="13861" max="13861" width="0" style="1" hidden="1" customWidth="1"/>
    <col min="13862" max="13862" width="5.33203125" style="1" customWidth="1"/>
    <col min="13863" max="13863" width="0" style="1" hidden="1" customWidth="1"/>
    <col min="13864" max="13864" width="17" style="1" customWidth="1"/>
    <col min="13865" max="13865" width="6.33203125" style="1" customWidth="1"/>
    <col min="13866" max="13866" width="0" style="1" hidden="1" customWidth="1"/>
    <col min="13867" max="13867" width="14.33203125" style="1" customWidth="1"/>
    <col min="13868" max="13868" width="7.5546875" style="1" customWidth="1"/>
    <col min="13869" max="13869" width="0" style="1" hidden="1" customWidth="1"/>
    <col min="13870" max="13871" width="14.33203125" style="1" customWidth="1"/>
    <col min="13872" max="13872" width="20.88671875" style="1" customWidth="1"/>
    <col min="13873" max="13873" width="14.44140625" style="1" customWidth="1"/>
    <col min="13874" max="13874" width="15" style="1" customWidth="1"/>
    <col min="13875" max="13875" width="2.6640625" style="1" customWidth="1"/>
    <col min="13876" max="13876" width="11.6640625" style="1" customWidth="1"/>
    <col min="13877" max="13877" width="11.5546875" style="1" customWidth="1"/>
    <col min="13878" max="13878" width="2.33203125" style="1" customWidth="1"/>
    <col min="13879" max="13879" width="41" style="1" customWidth="1"/>
    <col min="13880" max="13880" width="14.33203125" style="1" customWidth="1"/>
    <col min="13881" max="13882" width="11.5546875" style="1" customWidth="1"/>
    <col min="13883" max="13883" width="21.88671875" style="1" customWidth="1"/>
    <col min="13884" max="14075" width="11.44140625" style="1"/>
    <col min="14076" max="14076" width="21.88671875" style="1" customWidth="1"/>
    <col min="14077" max="14077" width="13.88671875" style="1" customWidth="1"/>
    <col min="14078" max="14078" width="38.6640625" style="1" customWidth="1"/>
    <col min="14079" max="14079" width="3" style="1" bestFit="1" customWidth="1"/>
    <col min="14080" max="14080" width="32.33203125" style="1" customWidth="1"/>
    <col min="14081" max="14081" width="46.33203125" style="1" customWidth="1"/>
    <col min="14082" max="14082" width="19" style="1" customWidth="1"/>
    <col min="14083" max="14083" width="0" style="1" hidden="1" customWidth="1"/>
    <col min="14084" max="14084" width="17.6640625" style="1" customWidth="1"/>
    <col min="14085" max="14085" width="0" style="1" hidden="1" customWidth="1"/>
    <col min="14086" max="14086" width="22.33203125" style="1" customWidth="1"/>
    <col min="14087" max="14087" width="5.33203125" style="1" customWidth="1"/>
    <col min="14088" max="14088" width="36.33203125" style="1" customWidth="1"/>
    <col min="14089" max="14089" width="5.6640625" style="1" customWidth="1"/>
    <col min="14090" max="14090" width="0" style="1" hidden="1" customWidth="1"/>
    <col min="14091" max="14091" width="20.6640625" style="1" customWidth="1"/>
    <col min="14092" max="14092" width="4.88671875" style="1" customWidth="1"/>
    <col min="14093" max="14093" width="0" style="1" hidden="1" customWidth="1"/>
    <col min="14094" max="14094" width="24.6640625" style="1" customWidth="1"/>
    <col min="14095" max="14095" width="12.33203125" style="1" customWidth="1"/>
    <col min="14096" max="14096" width="0" style="1" hidden="1" customWidth="1"/>
    <col min="14097" max="14097" width="3.44140625" style="1" customWidth="1"/>
    <col min="14098" max="14098" width="0" style="1" hidden="1" customWidth="1"/>
    <col min="14099" max="14099" width="17.6640625" style="1" customWidth="1"/>
    <col min="14100" max="14100" width="3.44140625" style="1" customWidth="1"/>
    <col min="14101" max="14101" width="0" style="1" hidden="1" customWidth="1"/>
    <col min="14102" max="14102" width="23.6640625" style="1" customWidth="1"/>
    <col min="14103" max="14103" width="10" style="1" customWidth="1"/>
    <col min="14104" max="14104" width="0" style="1" hidden="1" customWidth="1"/>
    <col min="14105" max="14106" width="14.6640625" style="1" customWidth="1"/>
    <col min="14107" max="14107" width="12.88671875" style="1" customWidth="1"/>
    <col min="14108" max="14108" width="3.33203125" style="1" customWidth="1"/>
    <col min="14109" max="14109" width="30.33203125" style="1" customWidth="1"/>
    <col min="14110" max="14110" width="5" style="1" customWidth="1"/>
    <col min="14111" max="14111" width="0" style="1" hidden="1" customWidth="1"/>
    <col min="14112" max="14112" width="14.33203125" style="1" customWidth="1"/>
    <col min="14113" max="14113" width="5.6640625" style="1" customWidth="1"/>
    <col min="14114" max="14114" width="0" style="1" hidden="1" customWidth="1"/>
    <col min="14115" max="14115" width="17.33203125" style="1" customWidth="1"/>
    <col min="14116" max="14116" width="12.6640625" style="1" customWidth="1"/>
    <col min="14117" max="14117" width="0" style="1" hidden="1" customWidth="1"/>
    <col min="14118" max="14118" width="5.33203125" style="1" customWidth="1"/>
    <col min="14119" max="14119" width="0" style="1" hidden="1" customWidth="1"/>
    <col min="14120" max="14120" width="17" style="1" customWidth="1"/>
    <col min="14121" max="14121" width="6.33203125" style="1" customWidth="1"/>
    <col min="14122" max="14122" width="0" style="1" hidden="1" customWidth="1"/>
    <col min="14123" max="14123" width="14.33203125" style="1" customWidth="1"/>
    <col min="14124" max="14124" width="7.5546875" style="1" customWidth="1"/>
    <col min="14125" max="14125" width="0" style="1" hidden="1" customWidth="1"/>
    <col min="14126" max="14127" width="14.33203125" style="1" customWidth="1"/>
    <col min="14128" max="14128" width="20.88671875" style="1" customWidth="1"/>
    <col min="14129" max="14129" width="14.44140625" style="1" customWidth="1"/>
    <col min="14130" max="14130" width="15" style="1" customWidth="1"/>
    <col min="14131" max="14131" width="2.6640625" style="1" customWidth="1"/>
    <col min="14132" max="14132" width="11.6640625" style="1" customWidth="1"/>
    <col min="14133" max="14133" width="11.5546875" style="1" customWidth="1"/>
    <col min="14134" max="14134" width="2.33203125" style="1" customWidth="1"/>
    <col min="14135" max="14135" width="41" style="1" customWidth="1"/>
    <col min="14136" max="14136" width="14.33203125" style="1" customWidth="1"/>
    <col min="14137" max="14138" width="11.5546875" style="1" customWidth="1"/>
    <col min="14139" max="14139" width="21.88671875" style="1" customWidth="1"/>
    <col min="14140" max="14331" width="11.44140625" style="1"/>
    <col min="14332" max="14332" width="21.88671875" style="1" customWidth="1"/>
    <col min="14333" max="14333" width="13.88671875" style="1" customWidth="1"/>
    <col min="14334" max="14334" width="38.6640625" style="1" customWidth="1"/>
    <col min="14335" max="14335" width="3" style="1" bestFit="1" customWidth="1"/>
    <col min="14336" max="14336" width="32.33203125" style="1" customWidth="1"/>
    <col min="14337" max="14337" width="46.33203125" style="1" customWidth="1"/>
    <col min="14338" max="14338" width="19" style="1" customWidth="1"/>
    <col min="14339" max="14339" width="0" style="1" hidden="1" customWidth="1"/>
    <col min="14340" max="14340" width="17.6640625" style="1" customWidth="1"/>
    <col min="14341" max="14341" width="0" style="1" hidden="1" customWidth="1"/>
    <col min="14342" max="14342" width="22.33203125" style="1" customWidth="1"/>
    <col min="14343" max="14343" width="5.33203125" style="1" customWidth="1"/>
    <col min="14344" max="14344" width="36.33203125" style="1" customWidth="1"/>
    <col min="14345" max="14345" width="5.6640625" style="1" customWidth="1"/>
    <col min="14346" max="14346" width="0" style="1" hidden="1" customWidth="1"/>
    <col min="14347" max="14347" width="20.6640625" style="1" customWidth="1"/>
    <col min="14348" max="14348" width="4.88671875" style="1" customWidth="1"/>
    <col min="14349" max="14349" width="0" style="1" hidden="1" customWidth="1"/>
    <col min="14350" max="14350" width="24.6640625" style="1" customWidth="1"/>
    <col min="14351" max="14351" width="12.33203125" style="1" customWidth="1"/>
    <col min="14352" max="14352" width="0" style="1" hidden="1" customWidth="1"/>
    <col min="14353" max="14353" width="3.44140625" style="1" customWidth="1"/>
    <col min="14354" max="14354" width="0" style="1" hidden="1" customWidth="1"/>
    <col min="14355" max="14355" width="17.6640625" style="1" customWidth="1"/>
    <col min="14356" max="14356" width="3.44140625" style="1" customWidth="1"/>
    <col min="14357" max="14357" width="0" style="1" hidden="1" customWidth="1"/>
    <col min="14358" max="14358" width="23.6640625" style="1" customWidth="1"/>
    <col min="14359" max="14359" width="10" style="1" customWidth="1"/>
    <col min="14360" max="14360" width="0" style="1" hidden="1" customWidth="1"/>
    <col min="14361" max="14362" width="14.6640625" style="1" customWidth="1"/>
    <col min="14363" max="14363" width="12.88671875" style="1" customWidth="1"/>
    <col min="14364" max="14364" width="3.33203125" style="1" customWidth="1"/>
    <col min="14365" max="14365" width="30.33203125" style="1" customWidth="1"/>
    <col min="14366" max="14366" width="5" style="1" customWidth="1"/>
    <col min="14367" max="14367" width="0" style="1" hidden="1" customWidth="1"/>
    <col min="14368" max="14368" width="14.33203125" style="1" customWidth="1"/>
    <col min="14369" max="14369" width="5.6640625" style="1" customWidth="1"/>
    <col min="14370" max="14370" width="0" style="1" hidden="1" customWidth="1"/>
    <col min="14371" max="14371" width="17.33203125" style="1" customWidth="1"/>
    <col min="14372" max="14372" width="12.6640625" style="1" customWidth="1"/>
    <col min="14373" max="14373" width="0" style="1" hidden="1" customWidth="1"/>
    <col min="14374" max="14374" width="5.33203125" style="1" customWidth="1"/>
    <col min="14375" max="14375" width="0" style="1" hidden="1" customWidth="1"/>
    <col min="14376" max="14376" width="17" style="1" customWidth="1"/>
    <col min="14377" max="14377" width="6.33203125" style="1" customWidth="1"/>
    <col min="14378" max="14378" width="0" style="1" hidden="1" customWidth="1"/>
    <col min="14379" max="14379" width="14.33203125" style="1" customWidth="1"/>
    <col min="14380" max="14380" width="7.5546875" style="1" customWidth="1"/>
    <col min="14381" max="14381" width="0" style="1" hidden="1" customWidth="1"/>
    <col min="14382" max="14383" width="14.33203125" style="1" customWidth="1"/>
    <col min="14384" max="14384" width="20.88671875" style="1" customWidth="1"/>
    <col min="14385" max="14385" width="14.44140625" style="1" customWidth="1"/>
    <col min="14386" max="14386" width="15" style="1" customWidth="1"/>
    <col min="14387" max="14387" width="2.6640625" style="1" customWidth="1"/>
    <col min="14388" max="14388" width="11.6640625" style="1" customWidth="1"/>
    <col min="14389" max="14389" width="11.5546875" style="1" customWidth="1"/>
    <col min="14390" max="14390" width="2.33203125" style="1" customWidth="1"/>
    <col min="14391" max="14391" width="41" style="1" customWidth="1"/>
    <col min="14392" max="14392" width="14.33203125" style="1" customWidth="1"/>
    <col min="14393" max="14394" width="11.5546875" style="1" customWidth="1"/>
    <col min="14395" max="14395" width="21.88671875" style="1" customWidth="1"/>
    <col min="14396" max="14587" width="11.44140625" style="1"/>
    <col min="14588" max="14588" width="21.88671875" style="1" customWidth="1"/>
    <col min="14589" max="14589" width="13.88671875" style="1" customWidth="1"/>
    <col min="14590" max="14590" width="38.6640625" style="1" customWidth="1"/>
    <col min="14591" max="14591" width="3" style="1" bestFit="1" customWidth="1"/>
    <col min="14592" max="14592" width="32.33203125" style="1" customWidth="1"/>
    <col min="14593" max="14593" width="46.33203125" style="1" customWidth="1"/>
    <col min="14594" max="14594" width="19" style="1" customWidth="1"/>
    <col min="14595" max="14595" width="0" style="1" hidden="1" customWidth="1"/>
    <col min="14596" max="14596" width="17.6640625" style="1" customWidth="1"/>
    <col min="14597" max="14597" width="0" style="1" hidden="1" customWidth="1"/>
    <col min="14598" max="14598" width="22.33203125" style="1" customWidth="1"/>
    <col min="14599" max="14599" width="5.33203125" style="1" customWidth="1"/>
    <col min="14600" max="14600" width="36.33203125" style="1" customWidth="1"/>
    <col min="14601" max="14601" width="5.6640625" style="1" customWidth="1"/>
    <col min="14602" max="14602" width="0" style="1" hidden="1" customWidth="1"/>
    <col min="14603" max="14603" width="20.6640625" style="1" customWidth="1"/>
    <col min="14604" max="14604" width="4.88671875" style="1" customWidth="1"/>
    <col min="14605" max="14605" width="0" style="1" hidden="1" customWidth="1"/>
    <col min="14606" max="14606" width="24.6640625" style="1" customWidth="1"/>
    <col min="14607" max="14607" width="12.33203125" style="1" customWidth="1"/>
    <col min="14608" max="14608" width="0" style="1" hidden="1" customWidth="1"/>
    <col min="14609" max="14609" width="3.44140625" style="1" customWidth="1"/>
    <col min="14610" max="14610" width="0" style="1" hidden="1" customWidth="1"/>
    <col min="14611" max="14611" width="17.6640625" style="1" customWidth="1"/>
    <col min="14612" max="14612" width="3.44140625" style="1" customWidth="1"/>
    <col min="14613" max="14613" width="0" style="1" hidden="1" customWidth="1"/>
    <col min="14614" max="14614" width="23.6640625" style="1" customWidth="1"/>
    <col min="14615" max="14615" width="10" style="1" customWidth="1"/>
    <col min="14616" max="14616" width="0" style="1" hidden="1" customWidth="1"/>
    <col min="14617" max="14618" width="14.6640625" style="1" customWidth="1"/>
    <col min="14619" max="14619" width="12.88671875" style="1" customWidth="1"/>
    <col min="14620" max="14620" width="3.33203125" style="1" customWidth="1"/>
    <col min="14621" max="14621" width="30.33203125" style="1" customWidth="1"/>
    <col min="14622" max="14622" width="5" style="1" customWidth="1"/>
    <col min="14623" max="14623" width="0" style="1" hidden="1" customWidth="1"/>
    <col min="14624" max="14624" width="14.33203125" style="1" customWidth="1"/>
    <col min="14625" max="14625" width="5.6640625" style="1" customWidth="1"/>
    <col min="14626" max="14626" width="0" style="1" hidden="1" customWidth="1"/>
    <col min="14627" max="14627" width="17.33203125" style="1" customWidth="1"/>
    <col min="14628" max="14628" width="12.6640625" style="1" customWidth="1"/>
    <col min="14629" max="14629" width="0" style="1" hidden="1" customWidth="1"/>
    <col min="14630" max="14630" width="5.33203125" style="1" customWidth="1"/>
    <col min="14631" max="14631" width="0" style="1" hidden="1" customWidth="1"/>
    <col min="14632" max="14632" width="17" style="1" customWidth="1"/>
    <col min="14633" max="14633" width="6.33203125" style="1" customWidth="1"/>
    <col min="14634" max="14634" width="0" style="1" hidden="1" customWidth="1"/>
    <col min="14635" max="14635" width="14.33203125" style="1" customWidth="1"/>
    <col min="14636" max="14636" width="7.5546875" style="1" customWidth="1"/>
    <col min="14637" max="14637" width="0" style="1" hidden="1" customWidth="1"/>
    <col min="14638" max="14639" width="14.33203125" style="1" customWidth="1"/>
    <col min="14640" max="14640" width="20.88671875" style="1" customWidth="1"/>
    <col min="14641" max="14641" width="14.44140625" style="1" customWidth="1"/>
    <col min="14642" max="14642" width="15" style="1" customWidth="1"/>
    <col min="14643" max="14643" width="2.6640625" style="1" customWidth="1"/>
    <col min="14644" max="14644" width="11.6640625" style="1" customWidth="1"/>
    <col min="14645" max="14645" width="11.5546875" style="1" customWidth="1"/>
    <col min="14646" max="14646" width="2.33203125" style="1" customWidth="1"/>
    <col min="14647" max="14647" width="41" style="1" customWidth="1"/>
    <col min="14648" max="14648" width="14.33203125" style="1" customWidth="1"/>
    <col min="14649" max="14650" width="11.5546875" style="1" customWidth="1"/>
    <col min="14651" max="14651" width="21.88671875" style="1" customWidth="1"/>
    <col min="14652" max="14843" width="11.44140625" style="1"/>
    <col min="14844" max="14844" width="21.88671875" style="1" customWidth="1"/>
    <col min="14845" max="14845" width="13.88671875" style="1" customWidth="1"/>
    <col min="14846" max="14846" width="38.6640625" style="1" customWidth="1"/>
    <col min="14847" max="14847" width="3" style="1" bestFit="1" customWidth="1"/>
    <col min="14848" max="14848" width="32.33203125" style="1" customWidth="1"/>
    <col min="14849" max="14849" width="46.33203125" style="1" customWidth="1"/>
    <col min="14850" max="14850" width="19" style="1" customWidth="1"/>
    <col min="14851" max="14851" width="0" style="1" hidden="1" customWidth="1"/>
    <col min="14852" max="14852" width="17.6640625" style="1" customWidth="1"/>
    <col min="14853" max="14853" width="0" style="1" hidden="1" customWidth="1"/>
    <col min="14854" max="14854" width="22.33203125" style="1" customWidth="1"/>
    <col min="14855" max="14855" width="5.33203125" style="1" customWidth="1"/>
    <col min="14856" max="14856" width="36.33203125" style="1" customWidth="1"/>
    <col min="14857" max="14857" width="5.6640625" style="1" customWidth="1"/>
    <col min="14858" max="14858" width="0" style="1" hidden="1" customWidth="1"/>
    <col min="14859" max="14859" width="20.6640625" style="1" customWidth="1"/>
    <col min="14860" max="14860" width="4.88671875" style="1" customWidth="1"/>
    <col min="14861" max="14861" width="0" style="1" hidden="1" customWidth="1"/>
    <col min="14862" max="14862" width="24.6640625" style="1" customWidth="1"/>
    <col min="14863" max="14863" width="12.33203125" style="1" customWidth="1"/>
    <col min="14864" max="14864" width="0" style="1" hidden="1" customWidth="1"/>
    <col min="14865" max="14865" width="3.44140625" style="1" customWidth="1"/>
    <col min="14866" max="14866" width="0" style="1" hidden="1" customWidth="1"/>
    <col min="14867" max="14867" width="17.6640625" style="1" customWidth="1"/>
    <col min="14868" max="14868" width="3.44140625" style="1" customWidth="1"/>
    <col min="14869" max="14869" width="0" style="1" hidden="1" customWidth="1"/>
    <col min="14870" max="14870" width="23.6640625" style="1" customWidth="1"/>
    <col min="14871" max="14871" width="10" style="1" customWidth="1"/>
    <col min="14872" max="14872" width="0" style="1" hidden="1" customWidth="1"/>
    <col min="14873" max="14874" width="14.6640625" style="1" customWidth="1"/>
    <col min="14875" max="14875" width="12.88671875" style="1" customWidth="1"/>
    <col min="14876" max="14876" width="3.33203125" style="1" customWidth="1"/>
    <col min="14877" max="14877" width="30.33203125" style="1" customWidth="1"/>
    <col min="14878" max="14878" width="5" style="1" customWidth="1"/>
    <col min="14879" max="14879" width="0" style="1" hidden="1" customWidth="1"/>
    <col min="14880" max="14880" width="14.33203125" style="1" customWidth="1"/>
    <col min="14881" max="14881" width="5.6640625" style="1" customWidth="1"/>
    <col min="14882" max="14882" width="0" style="1" hidden="1" customWidth="1"/>
    <col min="14883" max="14883" width="17.33203125" style="1" customWidth="1"/>
    <col min="14884" max="14884" width="12.6640625" style="1" customWidth="1"/>
    <col min="14885" max="14885" width="0" style="1" hidden="1" customWidth="1"/>
    <col min="14886" max="14886" width="5.33203125" style="1" customWidth="1"/>
    <col min="14887" max="14887" width="0" style="1" hidden="1" customWidth="1"/>
    <col min="14888" max="14888" width="17" style="1" customWidth="1"/>
    <col min="14889" max="14889" width="6.33203125" style="1" customWidth="1"/>
    <col min="14890" max="14890" width="0" style="1" hidden="1" customWidth="1"/>
    <col min="14891" max="14891" width="14.33203125" style="1" customWidth="1"/>
    <col min="14892" max="14892" width="7.5546875" style="1" customWidth="1"/>
    <col min="14893" max="14893" width="0" style="1" hidden="1" customWidth="1"/>
    <col min="14894" max="14895" width="14.33203125" style="1" customWidth="1"/>
    <col min="14896" max="14896" width="20.88671875" style="1" customWidth="1"/>
    <col min="14897" max="14897" width="14.44140625" style="1" customWidth="1"/>
    <col min="14898" max="14898" width="15" style="1" customWidth="1"/>
    <col min="14899" max="14899" width="2.6640625" style="1" customWidth="1"/>
    <col min="14900" max="14900" width="11.6640625" style="1" customWidth="1"/>
    <col min="14901" max="14901" width="11.5546875" style="1" customWidth="1"/>
    <col min="14902" max="14902" width="2.33203125" style="1" customWidth="1"/>
    <col min="14903" max="14903" width="41" style="1" customWidth="1"/>
    <col min="14904" max="14904" width="14.33203125" style="1" customWidth="1"/>
    <col min="14905" max="14906" width="11.5546875" style="1" customWidth="1"/>
    <col min="14907" max="14907" width="21.88671875" style="1" customWidth="1"/>
    <col min="14908" max="15099" width="11.44140625" style="1"/>
    <col min="15100" max="15100" width="21.88671875" style="1" customWidth="1"/>
    <col min="15101" max="15101" width="13.88671875" style="1" customWidth="1"/>
    <col min="15102" max="15102" width="38.6640625" style="1" customWidth="1"/>
    <col min="15103" max="15103" width="3" style="1" bestFit="1" customWidth="1"/>
    <col min="15104" max="15104" width="32.33203125" style="1" customWidth="1"/>
    <col min="15105" max="15105" width="46.33203125" style="1" customWidth="1"/>
    <col min="15106" max="15106" width="19" style="1" customWidth="1"/>
    <col min="15107" max="15107" width="0" style="1" hidden="1" customWidth="1"/>
    <col min="15108" max="15108" width="17.6640625" style="1" customWidth="1"/>
    <col min="15109" max="15109" width="0" style="1" hidden="1" customWidth="1"/>
    <col min="15110" max="15110" width="22.33203125" style="1" customWidth="1"/>
    <col min="15111" max="15111" width="5.33203125" style="1" customWidth="1"/>
    <col min="15112" max="15112" width="36.33203125" style="1" customWidth="1"/>
    <col min="15113" max="15113" width="5.6640625" style="1" customWidth="1"/>
    <col min="15114" max="15114" width="0" style="1" hidden="1" customWidth="1"/>
    <col min="15115" max="15115" width="20.6640625" style="1" customWidth="1"/>
    <col min="15116" max="15116" width="4.88671875" style="1" customWidth="1"/>
    <col min="15117" max="15117" width="0" style="1" hidden="1" customWidth="1"/>
    <col min="15118" max="15118" width="24.6640625" style="1" customWidth="1"/>
    <col min="15119" max="15119" width="12.33203125" style="1" customWidth="1"/>
    <col min="15120" max="15120" width="0" style="1" hidden="1" customWidth="1"/>
    <col min="15121" max="15121" width="3.44140625" style="1" customWidth="1"/>
    <col min="15122" max="15122" width="0" style="1" hidden="1" customWidth="1"/>
    <col min="15123" max="15123" width="17.6640625" style="1" customWidth="1"/>
    <col min="15124" max="15124" width="3.44140625" style="1" customWidth="1"/>
    <col min="15125" max="15125" width="0" style="1" hidden="1" customWidth="1"/>
    <col min="15126" max="15126" width="23.6640625" style="1" customWidth="1"/>
    <col min="15127" max="15127" width="10" style="1" customWidth="1"/>
    <col min="15128" max="15128" width="0" style="1" hidden="1" customWidth="1"/>
    <col min="15129" max="15130" width="14.6640625" style="1" customWidth="1"/>
    <col min="15131" max="15131" width="12.88671875" style="1" customWidth="1"/>
    <col min="15132" max="15132" width="3.33203125" style="1" customWidth="1"/>
    <col min="15133" max="15133" width="30.33203125" style="1" customWidth="1"/>
    <col min="15134" max="15134" width="5" style="1" customWidth="1"/>
    <col min="15135" max="15135" width="0" style="1" hidden="1" customWidth="1"/>
    <col min="15136" max="15136" width="14.33203125" style="1" customWidth="1"/>
    <col min="15137" max="15137" width="5.6640625" style="1" customWidth="1"/>
    <col min="15138" max="15138" width="0" style="1" hidden="1" customWidth="1"/>
    <col min="15139" max="15139" width="17.33203125" style="1" customWidth="1"/>
    <col min="15140" max="15140" width="12.6640625" style="1" customWidth="1"/>
    <col min="15141" max="15141" width="0" style="1" hidden="1" customWidth="1"/>
    <col min="15142" max="15142" width="5.33203125" style="1" customWidth="1"/>
    <col min="15143" max="15143" width="0" style="1" hidden="1" customWidth="1"/>
    <col min="15144" max="15144" width="17" style="1" customWidth="1"/>
    <col min="15145" max="15145" width="6.33203125" style="1" customWidth="1"/>
    <col min="15146" max="15146" width="0" style="1" hidden="1" customWidth="1"/>
    <col min="15147" max="15147" width="14.33203125" style="1" customWidth="1"/>
    <col min="15148" max="15148" width="7.5546875" style="1" customWidth="1"/>
    <col min="15149" max="15149" width="0" style="1" hidden="1" customWidth="1"/>
    <col min="15150" max="15151" width="14.33203125" style="1" customWidth="1"/>
    <col min="15152" max="15152" width="20.88671875" style="1" customWidth="1"/>
    <col min="15153" max="15153" width="14.44140625" style="1" customWidth="1"/>
    <col min="15154" max="15154" width="15" style="1" customWidth="1"/>
    <col min="15155" max="15155" width="2.6640625" style="1" customWidth="1"/>
    <col min="15156" max="15156" width="11.6640625" style="1" customWidth="1"/>
    <col min="15157" max="15157" width="11.5546875" style="1" customWidth="1"/>
    <col min="15158" max="15158" width="2.33203125" style="1" customWidth="1"/>
    <col min="15159" max="15159" width="41" style="1" customWidth="1"/>
    <col min="15160" max="15160" width="14.33203125" style="1" customWidth="1"/>
    <col min="15161" max="15162" width="11.5546875" style="1" customWidth="1"/>
    <col min="15163" max="15163" width="21.88671875" style="1" customWidth="1"/>
    <col min="15164" max="15355" width="11.44140625" style="1"/>
    <col min="15356" max="15356" width="21.88671875" style="1" customWidth="1"/>
    <col min="15357" max="15357" width="13.88671875" style="1" customWidth="1"/>
    <col min="15358" max="15358" width="38.6640625" style="1" customWidth="1"/>
    <col min="15359" max="15359" width="3" style="1" bestFit="1" customWidth="1"/>
    <col min="15360" max="15360" width="32.33203125" style="1" customWidth="1"/>
    <col min="15361" max="15361" width="46.33203125" style="1" customWidth="1"/>
    <col min="15362" max="15362" width="19" style="1" customWidth="1"/>
    <col min="15363" max="15363" width="0" style="1" hidden="1" customWidth="1"/>
    <col min="15364" max="15364" width="17.6640625" style="1" customWidth="1"/>
    <col min="15365" max="15365" width="0" style="1" hidden="1" customWidth="1"/>
    <col min="15366" max="15366" width="22.33203125" style="1" customWidth="1"/>
    <col min="15367" max="15367" width="5.33203125" style="1" customWidth="1"/>
    <col min="15368" max="15368" width="36.33203125" style="1" customWidth="1"/>
    <col min="15369" max="15369" width="5.6640625" style="1" customWidth="1"/>
    <col min="15370" max="15370" width="0" style="1" hidden="1" customWidth="1"/>
    <col min="15371" max="15371" width="20.6640625" style="1" customWidth="1"/>
    <col min="15372" max="15372" width="4.88671875" style="1" customWidth="1"/>
    <col min="15373" max="15373" width="0" style="1" hidden="1" customWidth="1"/>
    <col min="15374" max="15374" width="24.6640625" style="1" customWidth="1"/>
    <col min="15375" max="15375" width="12.33203125" style="1" customWidth="1"/>
    <col min="15376" max="15376" width="0" style="1" hidden="1" customWidth="1"/>
    <col min="15377" max="15377" width="3.44140625" style="1" customWidth="1"/>
    <col min="15378" max="15378" width="0" style="1" hidden="1" customWidth="1"/>
    <col min="15379" max="15379" width="17.6640625" style="1" customWidth="1"/>
    <col min="15380" max="15380" width="3.44140625" style="1" customWidth="1"/>
    <col min="15381" max="15381" width="0" style="1" hidden="1" customWidth="1"/>
    <col min="15382" max="15382" width="23.6640625" style="1" customWidth="1"/>
    <col min="15383" max="15383" width="10" style="1" customWidth="1"/>
    <col min="15384" max="15384" width="0" style="1" hidden="1" customWidth="1"/>
    <col min="15385" max="15386" width="14.6640625" style="1" customWidth="1"/>
    <col min="15387" max="15387" width="12.88671875" style="1" customWidth="1"/>
    <col min="15388" max="15388" width="3.33203125" style="1" customWidth="1"/>
    <col min="15389" max="15389" width="30.33203125" style="1" customWidth="1"/>
    <col min="15390" max="15390" width="5" style="1" customWidth="1"/>
    <col min="15391" max="15391" width="0" style="1" hidden="1" customWidth="1"/>
    <col min="15392" max="15392" width="14.33203125" style="1" customWidth="1"/>
    <col min="15393" max="15393" width="5.6640625" style="1" customWidth="1"/>
    <col min="15394" max="15394" width="0" style="1" hidden="1" customWidth="1"/>
    <col min="15395" max="15395" width="17.33203125" style="1" customWidth="1"/>
    <col min="15396" max="15396" width="12.6640625" style="1" customWidth="1"/>
    <col min="15397" max="15397" width="0" style="1" hidden="1" customWidth="1"/>
    <col min="15398" max="15398" width="5.33203125" style="1" customWidth="1"/>
    <col min="15399" max="15399" width="0" style="1" hidden="1" customWidth="1"/>
    <col min="15400" max="15400" width="17" style="1" customWidth="1"/>
    <col min="15401" max="15401" width="6.33203125" style="1" customWidth="1"/>
    <col min="15402" max="15402" width="0" style="1" hidden="1" customWidth="1"/>
    <col min="15403" max="15403" width="14.33203125" style="1" customWidth="1"/>
    <col min="15404" max="15404" width="7.5546875" style="1" customWidth="1"/>
    <col min="15405" max="15405" width="0" style="1" hidden="1" customWidth="1"/>
    <col min="15406" max="15407" width="14.33203125" style="1" customWidth="1"/>
    <col min="15408" max="15408" width="20.88671875" style="1" customWidth="1"/>
    <col min="15409" max="15409" width="14.44140625" style="1" customWidth="1"/>
    <col min="15410" max="15410" width="15" style="1" customWidth="1"/>
    <col min="15411" max="15411" width="2.6640625" style="1" customWidth="1"/>
    <col min="15412" max="15412" width="11.6640625" style="1" customWidth="1"/>
    <col min="15413" max="15413" width="11.5546875" style="1" customWidth="1"/>
    <col min="15414" max="15414" width="2.33203125" style="1" customWidth="1"/>
    <col min="15415" max="15415" width="41" style="1" customWidth="1"/>
    <col min="15416" max="15416" width="14.33203125" style="1" customWidth="1"/>
    <col min="15417" max="15418" width="11.5546875" style="1" customWidth="1"/>
    <col min="15419" max="15419" width="21.88671875" style="1" customWidth="1"/>
    <col min="15420" max="15611" width="11.44140625" style="1"/>
    <col min="15612" max="15612" width="21.88671875" style="1" customWidth="1"/>
    <col min="15613" max="15613" width="13.88671875" style="1" customWidth="1"/>
    <col min="15614" max="15614" width="38.6640625" style="1" customWidth="1"/>
    <col min="15615" max="15615" width="3" style="1" bestFit="1" customWidth="1"/>
    <col min="15616" max="15616" width="32.33203125" style="1" customWidth="1"/>
    <col min="15617" max="15617" width="46.33203125" style="1" customWidth="1"/>
    <col min="15618" max="15618" width="19" style="1" customWidth="1"/>
    <col min="15619" max="15619" width="0" style="1" hidden="1" customWidth="1"/>
    <col min="15620" max="15620" width="17.6640625" style="1" customWidth="1"/>
    <col min="15621" max="15621" width="0" style="1" hidden="1" customWidth="1"/>
    <col min="15622" max="15622" width="22.33203125" style="1" customWidth="1"/>
    <col min="15623" max="15623" width="5.33203125" style="1" customWidth="1"/>
    <col min="15624" max="15624" width="36.33203125" style="1" customWidth="1"/>
    <col min="15625" max="15625" width="5.6640625" style="1" customWidth="1"/>
    <col min="15626" max="15626" width="0" style="1" hidden="1" customWidth="1"/>
    <col min="15627" max="15627" width="20.6640625" style="1" customWidth="1"/>
    <col min="15628" max="15628" width="4.88671875" style="1" customWidth="1"/>
    <col min="15629" max="15629" width="0" style="1" hidden="1" customWidth="1"/>
    <col min="15630" max="15630" width="24.6640625" style="1" customWidth="1"/>
    <col min="15631" max="15631" width="12.33203125" style="1" customWidth="1"/>
    <col min="15632" max="15632" width="0" style="1" hidden="1" customWidth="1"/>
    <col min="15633" max="15633" width="3.44140625" style="1" customWidth="1"/>
    <col min="15634" max="15634" width="0" style="1" hidden="1" customWidth="1"/>
    <col min="15635" max="15635" width="17.6640625" style="1" customWidth="1"/>
    <col min="15636" max="15636" width="3.44140625" style="1" customWidth="1"/>
    <col min="15637" max="15637" width="0" style="1" hidden="1" customWidth="1"/>
    <col min="15638" max="15638" width="23.6640625" style="1" customWidth="1"/>
    <col min="15639" max="15639" width="10" style="1" customWidth="1"/>
    <col min="15640" max="15640" width="0" style="1" hidden="1" customWidth="1"/>
    <col min="15641" max="15642" width="14.6640625" style="1" customWidth="1"/>
    <col min="15643" max="15643" width="12.88671875" style="1" customWidth="1"/>
    <col min="15644" max="15644" width="3.33203125" style="1" customWidth="1"/>
    <col min="15645" max="15645" width="30.33203125" style="1" customWidth="1"/>
    <col min="15646" max="15646" width="5" style="1" customWidth="1"/>
    <col min="15647" max="15647" width="0" style="1" hidden="1" customWidth="1"/>
    <col min="15648" max="15648" width="14.33203125" style="1" customWidth="1"/>
    <col min="15649" max="15649" width="5.6640625" style="1" customWidth="1"/>
    <col min="15650" max="15650" width="0" style="1" hidden="1" customWidth="1"/>
    <col min="15651" max="15651" width="17.33203125" style="1" customWidth="1"/>
    <col min="15652" max="15652" width="12.6640625" style="1" customWidth="1"/>
    <col min="15653" max="15653" width="0" style="1" hidden="1" customWidth="1"/>
    <col min="15654" max="15654" width="5.33203125" style="1" customWidth="1"/>
    <col min="15655" max="15655" width="0" style="1" hidden="1" customWidth="1"/>
    <col min="15656" max="15656" width="17" style="1" customWidth="1"/>
    <col min="15657" max="15657" width="6.33203125" style="1" customWidth="1"/>
    <col min="15658" max="15658" width="0" style="1" hidden="1" customWidth="1"/>
    <col min="15659" max="15659" width="14.33203125" style="1" customWidth="1"/>
    <col min="15660" max="15660" width="7.5546875" style="1" customWidth="1"/>
    <col min="15661" max="15661" width="0" style="1" hidden="1" customWidth="1"/>
    <col min="15662" max="15663" width="14.33203125" style="1" customWidth="1"/>
    <col min="15664" max="15664" width="20.88671875" style="1" customWidth="1"/>
    <col min="15665" max="15665" width="14.44140625" style="1" customWidth="1"/>
    <col min="15666" max="15666" width="15" style="1" customWidth="1"/>
    <col min="15667" max="15667" width="2.6640625" style="1" customWidth="1"/>
    <col min="15668" max="15668" width="11.6640625" style="1" customWidth="1"/>
    <col min="15669" max="15669" width="11.5546875" style="1" customWidth="1"/>
    <col min="15670" max="15670" width="2.33203125" style="1" customWidth="1"/>
    <col min="15671" max="15671" width="41" style="1" customWidth="1"/>
    <col min="15672" max="15672" width="14.33203125" style="1" customWidth="1"/>
    <col min="15673" max="15674" width="11.5546875" style="1" customWidth="1"/>
    <col min="15675" max="15675" width="21.88671875" style="1" customWidth="1"/>
    <col min="15676" max="15867" width="11.44140625" style="1"/>
    <col min="15868" max="15868" width="21.88671875" style="1" customWidth="1"/>
    <col min="15869" max="15869" width="13.88671875" style="1" customWidth="1"/>
    <col min="15870" max="15870" width="38.6640625" style="1" customWidth="1"/>
    <col min="15871" max="15871" width="3" style="1" bestFit="1" customWidth="1"/>
    <col min="15872" max="15872" width="32.33203125" style="1" customWidth="1"/>
    <col min="15873" max="15873" width="46.33203125" style="1" customWidth="1"/>
    <col min="15874" max="15874" width="19" style="1" customWidth="1"/>
    <col min="15875" max="15875" width="0" style="1" hidden="1" customWidth="1"/>
    <col min="15876" max="15876" width="17.6640625" style="1" customWidth="1"/>
    <col min="15877" max="15877" width="0" style="1" hidden="1" customWidth="1"/>
    <col min="15878" max="15878" width="22.33203125" style="1" customWidth="1"/>
    <col min="15879" max="15879" width="5.33203125" style="1" customWidth="1"/>
    <col min="15880" max="15880" width="36.33203125" style="1" customWidth="1"/>
    <col min="15881" max="15881" width="5.6640625" style="1" customWidth="1"/>
    <col min="15882" max="15882" width="0" style="1" hidden="1" customWidth="1"/>
    <col min="15883" max="15883" width="20.6640625" style="1" customWidth="1"/>
    <col min="15884" max="15884" width="4.88671875" style="1" customWidth="1"/>
    <col min="15885" max="15885" width="0" style="1" hidden="1" customWidth="1"/>
    <col min="15886" max="15886" width="24.6640625" style="1" customWidth="1"/>
    <col min="15887" max="15887" width="12.33203125" style="1" customWidth="1"/>
    <col min="15888" max="15888" width="0" style="1" hidden="1" customWidth="1"/>
    <col min="15889" max="15889" width="3.44140625" style="1" customWidth="1"/>
    <col min="15890" max="15890" width="0" style="1" hidden="1" customWidth="1"/>
    <col min="15891" max="15891" width="17.6640625" style="1" customWidth="1"/>
    <col min="15892" max="15892" width="3.44140625" style="1" customWidth="1"/>
    <col min="15893" max="15893" width="0" style="1" hidden="1" customWidth="1"/>
    <col min="15894" max="15894" width="23.6640625" style="1" customWidth="1"/>
    <col min="15895" max="15895" width="10" style="1" customWidth="1"/>
    <col min="15896" max="15896" width="0" style="1" hidden="1" customWidth="1"/>
    <col min="15897" max="15898" width="14.6640625" style="1" customWidth="1"/>
    <col min="15899" max="15899" width="12.88671875" style="1" customWidth="1"/>
    <col min="15900" max="15900" width="3.33203125" style="1" customWidth="1"/>
    <col min="15901" max="15901" width="30.33203125" style="1" customWidth="1"/>
    <col min="15902" max="15902" width="5" style="1" customWidth="1"/>
    <col min="15903" max="15903" width="0" style="1" hidden="1" customWidth="1"/>
    <col min="15904" max="15904" width="14.33203125" style="1" customWidth="1"/>
    <col min="15905" max="15905" width="5.6640625" style="1" customWidth="1"/>
    <col min="15906" max="15906" width="0" style="1" hidden="1" customWidth="1"/>
    <col min="15907" max="15907" width="17.33203125" style="1" customWidth="1"/>
    <col min="15908" max="15908" width="12.6640625" style="1" customWidth="1"/>
    <col min="15909" max="15909" width="0" style="1" hidden="1" customWidth="1"/>
    <col min="15910" max="15910" width="5.33203125" style="1" customWidth="1"/>
    <col min="15911" max="15911" width="0" style="1" hidden="1" customWidth="1"/>
    <col min="15912" max="15912" width="17" style="1" customWidth="1"/>
    <col min="15913" max="15913" width="6.33203125" style="1" customWidth="1"/>
    <col min="15914" max="15914" width="0" style="1" hidden="1" customWidth="1"/>
    <col min="15915" max="15915" width="14.33203125" style="1" customWidth="1"/>
    <col min="15916" max="15916" width="7.5546875" style="1" customWidth="1"/>
    <col min="15917" max="15917" width="0" style="1" hidden="1" customWidth="1"/>
    <col min="15918" max="15919" width="14.33203125" style="1" customWidth="1"/>
    <col min="15920" max="15920" width="20.88671875" style="1" customWidth="1"/>
    <col min="15921" max="15921" width="14.44140625" style="1" customWidth="1"/>
    <col min="15922" max="15922" width="15" style="1" customWidth="1"/>
    <col min="15923" max="15923" width="2.6640625" style="1" customWidth="1"/>
    <col min="15924" max="15924" width="11.6640625" style="1" customWidth="1"/>
    <col min="15925" max="15925" width="11.5546875" style="1" customWidth="1"/>
    <col min="15926" max="15926" width="2.33203125" style="1" customWidth="1"/>
    <col min="15927" max="15927" width="41" style="1" customWidth="1"/>
    <col min="15928" max="15928" width="14.33203125" style="1" customWidth="1"/>
    <col min="15929" max="15930" width="11.5546875" style="1" customWidth="1"/>
    <col min="15931" max="15931" width="21.88671875" style="1" customWidth="1"/>
    <col min="15932" max="16123" width="11.44140625" style="1"/>
    <col min="16124" max="16124" width="21.88671875" style="1" customWidth="1"/>
    <col min="16125" max="16125" width="13.88671875" style="1" customWidth="1"/>
    <col min="16126" max="16126" width="38.6640625" style="1" customWidth="1"/>
    <col min="16127" max="16127" width="3" style="1" bestFit="1" customWidth="1"/>
    <col min="16128" max="16128" width="32.33203125" style="1" customWidth="1"/>
    <col min="16129" max="16129" width="46.33203125" style="1" customWidth="1"/>
    <col min="16130" max="16130" width="19" style="1" customWidth="1"/>
    <col min="16131" max="16131" width="0" style="1" hidden="1" customWidth="1"/>
    <col min="16132" max="16132" width="17.6640625" style="1" customWidth="1"/>
    <col min="16133" max="16133" width="0" style="1" hidden="1" customWidth="1"/>
    <col min="16134" max="16134" width="22.33203125" style="1" customWidth="1"/>
    <col min="16135" max="16135" width="5.33203125" style="1" customWidth="1"/>
    <col min="16136" max="16136" width="36.33203125" style="1" customWidth="1"/>
    <col min="16137" max="16137" width="5.6640625" style="1" customWidth="1"/>
    <col min="16138" max="16138" width="0" style="1" hidden="1" customWidth="1"/>
    <col min="16139" max="16139" width="20.6640625" style="1" customWidth="1"/>
    <col min="16140" max="16140" width="4.88671875" style="1" customWidth="1"/>
    <col min="16141" max="16141" width="0" style="1" hidden="1" customWidth="1"/>
    <col min="16142" max="16142" width="24.6640625" style="1" customWidth="1"/>
    <col min="16143" max="16143" width="12.33203125" style="1" customWidth="1"/>
    <col min="16144" max="16144" width="0" style="1" hidden="1" customWidth="1"/>
    <col min="16145" max="16145" width="3.44140625" style="1" customWidth="1"/>
    <col min="16146" max="16146" width="0" style="1" hidden="1" customWidth="1"/>
    <col min="16147" max="16147" width="17.6640625" style="1" customWidth="1"/>
    <col min="16148" max="16148" width="3.44140625" style="1" customWidth="1"/>
    <col min="16149" max="16149" width="0" style="1" hidden="1" customWidth="1"/>
    <col min="16150" max="16150" width="23.6640625" style="1" customWidth="1"/>
    <col min="16151" max="16151" width="10" style="1" customWidth="1"/>
    <col min="16152" max="16152" width="0" style="1" hidden="1" customWidth="1"/>
    <col min="16153" max="16154" width="14.6640625" style="1" customWidth="1"/>
    <col min="16155" max="16155" width="12.88671875" style="1" customWidth="1"/>
    <col min="16156" max="16156" width="3.33203125" style="1" customWidth="1"/>
    <col min="16157" max="16157" width="30.33203125" style="1" customWidth="1"/>
    <col min="16158" max="16158" width="5" style="1" customWidth="1"/>
    <col min="16159" max="16159" width="0" style="1" hidden="1" customWidth="1"/>
    <col min="16160" max="16160" width="14.33203125" style="1" customWidth="1"/>
    <col min="16161" max="16161" width="5.6640625" style="1" customWidth="1"/>
    <col min="16162" max="16162" width="0" style="1" hidden="1" customWidth="1"/>
    <col min="16163" max="16163" width="17.33203125" style="1" customWidth="1"/>
    <col min="16164" max="16164" width="12.6640625" style="1" customWidth="1"/>
    <col min="16165" max="16165" width="0" style="1" hidden="1" customWidth="1"/>
    <col min="16166" max="16166" width="5.33203125" style="1" customWidth="1"/>
    <col min="16167" max="16167" width="0" style="1" hidden="1" customWidth="1"/>
    <col min="16168" max="16168" width="17" style="1" customWidth="1"/>
    <col min="16169" max="16169" width="6.33203125" style="1" customWidth="1"/>
    <col min="16170" max="16170" width="0" style="1" hidden="1" customWidth="1"/>
    <col min="16171" max="16171" width="14.33203125" style="1" customWidth="1"/>
    <col min="16172" max="16172" width="7.5546875" style="1" customWidth="1"/>
    <col min="16173" max="16173" width="0" style="1" hidden="1" customWidth="1"/>
    <col min="16174" max="16175" width="14.33203125" style="1" customWidth="1"/>
    <col min="16176" max="16176" width="20.88671875" style="1" customWidth="1"/>
    <col min="16177" max="16177" width="14.44140625" style="1" customWidth="1"/>
    <col min="16178" max="16178" width="15" style="1" customWidth="1"/>
    <col min="16179" max="16179" width="2.6640625" style="1" customWidth="1"/>
    <col min="16180" max="16180" width="11.6640625" style="1" customWidth="1"/>
    <col min="16181" max="16181" width="11.5546875" style="1" customWidth="1"/>
    <col min="16182" max="16182" width="2.33203125" style="1" customWidth="1"/>
    <col min="16183" max="16183" width="41" style="1" customWidth="1"/>
    <col min="16184" max="16184" width="14.33203125" style="1" customWidth="1"/>
    <col min="16185" max="16186" width="11.5546875" style="1" customWidth="1"/>
    <col min="16187" max="16187" width="21.88671875" style="1" customWidth="1"/>
    <col min="16188" max="16381" width="11.44140625" style="1"/>
    <col min="16382" max="16384" width="11.5546875" style="1" customWidth="1"/>
  </cols>
  <sheetData>
    <row r="1" spans="1:71" ht="35.1" customHeight="1" x14ac:dyDescent="0.3">
      <c r="A1" s="710" t="s">
        <v>155</v>
      </c>
      <c r="B1" s="711"/>
      <c r="C1" s="711"/>
      <c r="D1" s="711"/>
      <c r="E1" s="711"/>
      <c r="F1" s="711"/>
      <c r="G1" s="711"/>
      <c r="H1" s="711"/>
      <c r="I1" s="711"/>
      <c r="J1" s="711"/>
      <c r="K1" s="711"/>
      <c r="L1" s="711"/>
      <c r="M1" s="711"/>
      <c r="N1" s="711"/>
      <c r="O1" s="711"/>
      <c r="P1" s="711"/>
      <c r="Q1" s="711"/>
      <c r="R1" s="711"/>
      <c r="S1" s="711"/>
      <c r="T1" s="711"/>
      <c r="U1" s="1109" t="s">
        <v>156</v>
      </c>
      <c r="V1" s="1109"/>
      <c r="W1" s="1109"/>
      <c r="X1" s="1109"/>
      <c r="Y1" s="1109"/>
      <c r="Z1" s="1109"/>
      <c r="AA1" s="1109"/>
      <c r="AB1" s="1109"/>
      <c r="AC1" s="1114" t="s">
        <v>157</v>
      </c>
      <c r="AD1" s="1114"/>
      <c r="AE1" s="1114"/>
      <c r="AF1" s="1114"/>
      <c r="AG1" s="1114"/>
      <c r="AH1" s="1114"/>
      <c r="AI1" s="1114"/>
      <c r="AJ1" s="1114"/>
      <c r="AK1" s="1114"/>
      <c r="AL1" s="1114"/>
      <c r="AM1" s="1114"/>
      <c r="AN1" s="1114"/>
      <c r="AO1" s="1114"/>
      <c r="AP1" s="1114"/>
      <c r="AQ1" s="1114"/>
      <c r="AR1" s="1114"/>
      <c r="AS1" s="1114"/>
      <c r="AT1" s="1114"/>
      <c r="AU1" s="588"/>
      <c r="AV1" s="717" t="s">
        <v>158</v>
      </c>
      <c r="AW1" s="717"/>
      <c r="AX1" s="717"/>
      <c r="AY1" s="1112" t="s">
        <v>527</v>
      </c>
      <c r="AZ1" s="1113"/>
      <c r="BA1" s="1113"/>
      <c r="BB1" s="1113"/>
      <c r="BC1" s="1113"/>
      <c r="BD1" s="1113"/>
      <c r="BE1" s="1113"/>
      <c r="BF1" s="1113"/>
      <c r="BG1" s="1113"/>
      <c r="BH1" s="1113"/>
      <c r="BI1" s="1113"/>
      <c r="BJ1" s="1113"/>
      <c r="BK1" s="1113"/>
      <c r="BL1" s="1113"/>
      <c r="BM1" s="1113"/>
      <c r="BN1" s="1113"/>
      <c r="BO1" s="1113"/>
      <c r="BP1" s="1113"/>
      <c r="BQ1" s="1113"/>
      <c r="BR1" s="1113"/>
      <c r="BS1" s="1113"/>
    </row>
    <row r="2" spans="1:71" ht="35.1" customHeight="1" x14ac:dyDescent="0.3">
      <c r="A2" s="712"/>
      <c r="B2" s="713"/>
      <c r="C2" s="713"/>
      <c r="D2" s="713"/>
      <c r="E2" s="713"/>
      <c r="F2" s="713"/>
      <c r="G2" s="713"/>
      <c r="H2" s="713"/>
      <c r="I2" s="713"/>
      <c r="J2" s="713"/>
      <c r="K2" s="713"/>
      <c r="L2" s="713"/>
      <c r="M2" s="713"/>
      <c r="N2" s="713"/>
      <c r="O2" s="713"/>
      <c r="P2" s="713"/>
      <c r="Q2" s="713"/>
      <c r="R2" s="713"/>
      <c r="S2" s="713"/>
      <c r="T2" s="713"/>
      <c r="U2" s="1110"/>
      <c r="V2" s="1110"/>
      <c r="W2" s="1110"/>
      <c r="X2" s="1110"/>
      <c r="Y2" s="1110"/>
      <c r="Z2" s="1110"/>
      <c r="AA2" s="1110"/>
      <c r="AB2" s="1110"/>
      <c r="AC2" s="707" t="s">
        <v>159</v>
      </c>
      <c r="AD2" s="707" t="s">
        <v>160</v>
      </c>
      <c r="AE2" s="707" t="s">
        <v>161</v>
      </c>
      <c r="AF2" s="707"/>
      <c r="AG2" s="707"/>
      <c r="AH2" s="707"/>
      <c r="AI2" s="707" t="s">
        <v>162</v>
      </c>
      <c r="AJ2" s="707" t="s">
        <v>163</v>
      </c>
      <c r="AK2" s="707"/>
      <c r="AL2" s="707"/>
      <c r="AM2" s="707"/>
      <c r="AN2" s="707"/>
      <c r="AO2" s="707"/>
      <c r="AP2" s="707"/>
      <c r="AQ2" s="707"/>
      <c r="AR2" s="707"/>
      <c r="AS2" s="707"/>
      <c r="AT2" s="707"/>
      <c r="AU2" s="707" t="s">
        <v>164</v>
      </c>
      <c r="AV2" s="707"/>
      <c r="AW2" s="707"/>
      <c r="AX2" s="707" t="s">
        <v>9</v>
      </c>
      <c r="AY2" s="703" t="s">
        <v>165</v>
      </c>
      <c r="AZ2" s="703"/>
      <c r="BA2" s="703" t="s">
        <v>128</v>
      </c>
      <c r="BB2" s="703" t="s">
        <v>1806</v>
      </c>
      <c r="BC2" s="703" t="s">
        <v>167</v>
      </c>
      <c r="BD2" s="703" t="s">
        <v>168</v>
      </c>
      <c r="BE2" s="703" t="s">
        <v>169</v>
      </c>
      <c r="BF2" s="703"/>
      <c r="BG2" s="703"/>
      <c r="BH2" s="703"/>
      <c r="BI2" s="703"/>
      <c r="BJ2" s="703"/>
      <c r="BK2" s="703"/>
      <c r="BL2" s="703"/>
      <c r="BM2" s="703"/>
      <c r="BN2" s="703"/>
      <c r="BO2" s="703"/>
      <c r="BP2" s="703"/>
      <c r="BQ2" s="703"/>
      <c r="BR2" s="703"/>
      <c r="BS2" s="703"/>
    </row>
    <row r="3" spans="1:71" s="15" customFormat="1" ht="34.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1807</v>
      </c>
      <c r="P3" s="504" t="s">
        <v>151</v>
      </c>
      <c r="Q3" s="504" t="s">
        <v>15</v>
      </c>
      <c r="R3" s="504" t="s">
        <v>151</v>
      </c>
      <c r="S3" s="504" t="s">
        <v>176</v>
      </c>
      <c r="T3" s="504" t="s">
        <v>11</v>
      </c>
      <c r="U3" s="213" t="s">
        <v>177</v>
      </c>
      <c r="V3" s="212" t="s">
        <v>178</v>
      </c>
      <c r="W3" s="213" t="s">
        <v>151</v>
      </c>
      <c r="X3" s="212" t="s">
        <v>179</v>
      </c>
      <c r="Y3" s="213" t="s">
        <v>151</v>
      </c>
      <c r="Z3" s="212" t="s">
        <v>180</v>
      </c>
      <c r="AA3" s="212" t="s">
        <v>151</v>
      </c>
      <c r="AB3" s="212" t="s">
        <v>181</v>
      </c>
      <c r="AC3" s="707"/>
      <c r="AD3" s="707"/>
      <c r="AE3" s="506" t="s">
        <v>5</v>
      </c>
      <c r="AF3" s="211" t="s">
        <v>182</v>
      </c>
      <c r="AG3" s="506" t="s">
        <v>183</v>
      </c>
      <c r="AH3" s="506" t="s">
        <v>182</v>
      </c>
      <c r="AI3" s="707"/>
      <c r="AJ3" s="506" t="s">
        <v>184</v>
      </c>
      <c r="AK3" s="707" t="s">
        <v>185</v>
      </c>
      <c r="AL3" s="707"/>
      <c r="AM3" s="707" t="s">
        <v>7</v>
      </c>
      <c r="AN3" s="707"/>
      <c r="AO3" s="707" t="s">
        <v>8</v>
      </c>
      <c r="AP3" s="707"/>
      <c r="AQ3" s="506" t="s">
        <v>186</v>
      </c>
      <c r="AR3" s="707" t="s">
        <v>128</v>
      </c>
      <c r="AS3" s="707"/>
      <c r="AT3" s="506" t="s">
        <v>187</v>
      </c>
      <c r="AU3" s="707"/>
      <c r="AV3" s="707"/>
      <c r="AW3" s="707"/>
      <c r="AX3" s="707"/>
      <c r="AY3" s="703"/>
      <c r="AZ3" s="703"/>
      <c r="BA3" s="703"/>
      <c r="BB3" s="703"/>
      <c r="BC3" s="703"/>
      <c r="BD3" s="703"/>
      <c r="BE3" s="502" t="s">
        <v>188</v>
      </c>
      <c r="BF3" s="502" t="s">
        <v>189</v>
      </c>
      <c r="BG3" s="502" t="s">
        <v>1808</v>
      </c>
      <c r="BH3" s="502" t="s">
        <v>188</v>
      </c>
      <c r="BI3" s="502" t="s">
        <v>189</v>
      </c>
      <c r="BJ3" s="502" t="s">
        <v>190</v>
      </c>
      <c r="BK3" s="502" t="s">
        <v>188</v>
      </c>
      <c r="BL3" s="502" t="s">
        <v>189</v>
      </c>
      <c r="BM3" s="502" t="s">
        <v>188</v>
      </c>
      <c r="BN3" s="502" t="s">
        <v>189</v>
      </c>
      <c r="BO3" s="502" t="s">
        <v>188</v>
      </c>
      <c r="BP3" s="502" t="s">
        <v>189</v>
      </c>
      <c r="BQ3" s="502" t="s">
        <v>190</v>
      </c>
      <c r="BR3" s="502" t="s">
        <v>188</v>
      </c>
      <c r="BS3" s="502" t="s">
        <v>189</v>
      </c>
    </row>
    <row r="4" spans="1:71" ht="200.25" customHeight="1" x14ac:dyDescent="0.3">
      <c r="A4" s="1008" t="s">
        <v>191</v>
      </c>
      <c r="B4" s="734" t="s">
        <v>71</v>
      </c>
      <c r="C4" s="734" t="s">
        <v>89</v>
      </c>
      <c r="D4" s="734" t="s">
        <v>12</v>
      </c>
      <c r="E4" s="734" t="s">
        <v>34</v>
      </c>
      <c r="F4" s="885" t="s">
        <v>1809</v>
      </c>
      <c r="G4" s="987" t="s">
        <v>1810</v>
      </c>
      <c r="H4" s="734" t="s">
        <v>1811</v>
      </c>
      <c r="I4" s="885" t="s">
        <v>1812</v>
      </c>
      <c r="J4" s="701" t="s">
        <v>63</v>
      </c>
      <c r="K4" s="1111">
        <v>2</v>
      </c>
      <c r="L4" s="725">
        <f>IF(J4="Diaria",+(K4/360),IF(J4="Mensual",+(K4/12),IF(J4="Bimestral",+(K4/6),IF(J4="Trimestral",+(K4/4),IF(J4="Semestral",+(K4/2),IF(J4="Anual",+(K4/1),""))))))</f>
        <v>0.16666666666666666</v>
      </c>
      <c r="M4" s="1111" t="s">
        <v>70</v>
      </c>
      <c r="N4" s="70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01" t="s">
        <v>30</v>
      </c>
      <c r="P4" s="70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701" t="s">
        <v>70</v>
      </c>
      <c r="R4" s="70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9" t="s">
        <v>57</v>
      </c>
      <c r="T4" s="729" t="s">
        <v>58</v>
      </c>
      <c r="U4" s="729">
        <f>+MAX(N4,P4,R4)</f>
        <v>0.2</v>
      </c>
      <c r="V4" s="1105" t="str">
        <f>IF(L4&lt;=20%,"Muy baja",IF(L4&lt;=40%,"Baja",IF(L4&lt;=60%,"Media",IF(L4&lt;=80%,"Alta",IF(L4&lt;=100%,"Muy alta",IF(L4&gt;=100%,"Muy alta",""))))))</f>
        <v>Muy baja</v>
      </c>
      <c r="W4" s="726">
        <v>0.2</v>
      </c>
      <c r="X4" s="1105" t="str">
        <f>IF(U4=20%,"Leve",IF(U4=40%,"Menor",IF(U4=60%,"Moderado",IF(U4=80%,"Mayor",IF(U4=100%,"Catastrófico","")))))</f>
        <v>Leve</v>
      </c>
      <c r="Y4" s="726">
        <v>0.4</v>
      </c>
      <c r="Z4" s="729" t="s">
        <v>152</v>
      </c>
      <c r="AA4" s="726">
        <f>IF(Z4="Bajo",25%,IF(Z4="Moderado",50%,IF(Z4="Alto",75%,IF(Z4="Extremo",100%,""))))</f>
        <v>0.25</v>
      </c>
      <c r="AB4" s="1106" t="s">
        <v>1813</v>
      </c>
      <c r="AC4" s="40" t="s">
        <v>1814</v>
      </c>
      <c r="AD4" s="40" t="s">
        <v>1815</v>
      </c>
      <c r="AE4" s="40" t="s">
        <v>54</v>
      </c>
      <c r="AF4" s="214">
        <f t="shared" ref="AF4:AF10" si="0">IF(AE4="Preventivo",25%,IF(AE4="Detectivo",15%,IF(AE4="Correctivo",10%,"")))</f>
        <v>0.25</v>
      </c>
      <c r="AG4" s="528" t="s">
        <v>199</v>
      </c>
      <c r="AH4" s="214">
        <f t="shared" ref="AH4:AH10" si="1">IF(AG4="Manual",15%,IF(AG4="Automático",25%,""))</f>
        <v>0.15</v>
      </c>
      <c r="AI4" s="31">
        <f t="shared" ref="AI4:AI10" si="2">+AH4+AF4</f>
        <v>0.4</v>
      </c>
      <c r="AJ4" s="496" t="s">
        <v>200</v>
      </c>
      <c r="AK4" s="483" t="s">
        <v>201</v>
      </c>
      <c r="AL4" s="40" t="s">
        <v>1816</v>
      </c>
      <c r="AM4" s="499" t="s">
        <v>23</v>
      </c>
      <c r="AN4" s="528" t="s">
        <v>1817</v>
      </c>
      <c r="AO4" s="528" t="s">
        <v>24</v>
      </c>
      <c r="AP4" s="528" t="s">
        <v>1818</v>
      </c>
      <c r="AQ4" s="528" t="s">
        <v>1819</v>
      </c>
      <c r="AR4" s="528" t="s">
        <v>206</v>
      </c>
      <c r="AS4" s="528" t="s">
        <v>1820</v>
      </c>
      <c r="AT4" s="528" t="s">
        <v>208</v>
      </c>
      <c r="AU4" s="528">
        <f>+AI4*AA4</f>
        <v>0.1</v>
      </c>
      <c r="AV4" s="215">
        <f>+AA4-AU4</f>
        <v>0.15</v>
      </c>
      <c r="AW4" s="1000" t="str">
        <f>+IF(C4="Corrupción","Moderado",IF(AV6&lt;=25%,"Bajo",IF(AV6&lt;=50%,"Moderado",IF(AV6&lt;=75%,"Alto",IF(AV6&gt;75%,"Extremo","")))))</f>
        <v>Bajo</v>
      </c>
      <c r="AX4" s="1000" t="s">
        <v>68</v>
      </c>
      <c r="AY4" s="216">
        <v>1</v>
      </c>
      <c r="AZ4" s="276" t="s">
        <v>1821</v>
      </c>
      <c r="BA4" s="587" t="s">
        <v>1820</v>
      </c>
      <c r="BB4" s="217">
        <v>45170</v>
      </c>
      <c r="BC4" s="217" t="s">
        <v>1822</v>
      </c>
      <c r="BD4" s="587" t="str">
        <f>+AQ4</f>
        <v>Registro en los siguientes formatos:
1. Para auditorias basadas en riesgos:
FRO102-479-1 Conocimiento del Proceso y su Estructura (informando que se haya consultado el SISJUR o con el proceso auditado de la vigencia de los documentos o del marco legal)
2. Para trabajos de auditoria diferentes a las basadas en riesgos
Pantallazo de la consulta realizada en SISJUR de la normatividad relacionada en el marco legal descrito en el formato FRO102-484-1 Informe de ley o seguimiento</v>
      </c>
      <c r="BE4" s="606">
        <v>44985</v>
      </c>
      <c r="BF4" s="608" t="s">
        <v>1823</v>
      </c>
      <c r="BG4" s="609" t="s">
        <v>1824</v>
      </c>
      <c r="BH4" s="34"/>
      <c r="BI4" s="87"/>
      <c r="BJ4" s="208"/>
      <c r="BK4" s="34"/>
      <c r="BL4" s="102"/>
      <c r="BM4" s="34"/>
      <c r="BN4" s="102"/>
      <c r="BO4" s="34">
        <v>45230</v>
      </c>
      <c r="BP4" s="165"/>
      <c r="BQ4" s="279"/>
      <c r="BR4" s="34"/>
      <c r="BS4" s="102"/>
    </row>
    <row r="5" spans="1:71" ht="200.25" customHeight="1" x14ac:dyDescent="0.3">
      <c r="A5" s="1008"/>
      <c r="B5" s="734"/>
      <c r="C5" s="734"/>
      <c r="D5" s="734"/>
      <c r="E5" s="734"/>
      <c r="F5" s="885"/>
      <c r="G5" s="987"/>
      <c r="H5" s="734"/>
      <c r="I5" s="885"/>
      <c r="J5" s="701"/>
      <c r="K5" s="1111"/>
      <c r="L5" s="725"/>
      <c r="M5" s="1111"/>
      <c r="N5" s="701"/>
      <c r="O5" s="701"/>
      <c r="P5" s="701"/>
      <c r="Q5" s="701"/>
      <c r="R5" s="701"/>
      <c r="S5" s="729"/>
      <c r="T5" s="729"/>
      <c r="U5" s="729"/>
      <c r="V5" s="1105"/>
      <c r="W5" s="726"/>
      <c r="X5" s="1105"/>
      <c r="Y5" s="726"/>
      <c r="Z5" s="729"/>
      <c r="AA5" s="726"/>
      <c r="AB5" s="1106"/>
      <c r="AC5" s="40" t="s">
        <v>1825</v>
      </c>
      <c r="AD5" s="40" t="s">
        <v>1826</v>
      </c>
      <c r="AE5" s="40" t="s">
        <v>54</v>
      </c>
      <c r="AF5" s="214">
        <f t="shared" si="0"/>
        <v>0.25</v>
      </c>
      <c r="AG5" s="528" t="s">
        <v>199</v>
      </c>
      <c r="AH5" s="214">
        <f t="shared" si="1"/>
        <v>0.15</v>
      </c>
      <c r="AI5" s="31">
        <f t="shared" si="2"/>
        <v>0.4</v>
      </c>
      <c r="AJ5" s="496" t="s">
        <v>200</v>
      </c>
      <c r="AK5" s="483" t="s">
        <v>201</v>
      </c>
      <c r="AL5" s="40" t="s">
        <v>1827</v>
      </c>
      <c r="AM5" s="499" t="s">
        <v>23</v>
      </c>
      <c r="AN5" s="528" t="s">
        <v>1828</v>
      </c>
      <c r="AO5" s="528" t="s">
        <v>24</v>
      </c>
      <c r="AP5" s="528" t="s">
        <v>1829</v>
      </c>
      <c r="AQ5" s="528" t="s">
        <v>1830</v>
      </c>
      <c r="AR5" s="528" t="s">
        <v>206</v>
      </c>
      <c r="AS5" s="528" t="s">
        <v>1820</v>
      </c>
      <c r="AT5" s="528" t="s">
        <v>208</v>
      </c>
      <c r="AU5" s="528">
        <f>+AV4*AI5</f>
        <v>0.06</v>
      </c>
      <c r="AV5" s="215">
        <f>+AV4-AU5</f>
        <v>0.09</v>
      </c>
      <c r="AW5" s="1000"/>
      <c r="AX5" s="1000"/>
      <c r="AY5" s="216">
        <v>2</v>
      </c>
      <c r="AZ5" s="276" t="s">
        <v>1831</v>
      </c>
      <c r="BA5" s="587" t="s">
        <v>1820</v>
      </c>
      <c r="BB5" s="217">
        <v>45170</v>
      </c>
      <c r="BC5" s="217" t="s">
        <v>1822</v>
      </c>
      <c r="BD5" s="587" t="str">
        <f>+AQ5</f>
        <v>Acta de reunión entre el auditor líder y el equipo del proceso auditado y/o pantallazo del chat de Teams de las reuniones programadas entre el auditor líder y el equipo del proceso auditado donde se refleje el registro de los resultados de la sesión.</v>
      </c>
      <c r="BE5" s="607">
        <v>44985</v>
      </c>
      <c r="BF5" s="611" t="s">
        <v>1832</v>
      </c>
      <c r="BG5" s="610" t="s">
        <v>1824</v>
      </c>
      <c r="BH5" s="232"/>
      <c r="BI5" s="127"/>
      <c r="BJ5" s="208"/>
      <c r="BK5" s="34"/>
      <c r="BL5" s="102"/>
      <c r="BM5" s="34">
        <v>45169</v>
      </c>
      <c r="BN5" s="102"/>
      <c r="BO5" s="34">
        <v>45230</v>
      </c>
      <c r="BP5" s="209"/>
      <c r="BQ5" s="279"/>
      <c r="BR5" s="34">
        <v>45291</v>
      </c>
      <c r="BS5" s="102"/>
    </row>
    <row r="6" spans="1:71" ht="200.25" customHeight="1" x14ac:dyDescent="0.3">
      <c r="A6" s="1008"/>
      <c r="B6" s="734"/>
      <c r="C6" s="734"/>
      <c r="D6" s="734"/>
      <c r="E6" s="734"/>
      <c r="F6" s="885"/>
      <c r="G6" s="987"/>
      <c r="H6" s="734"/>
      <c r="I6" s="885"/>
      <c r="J6" s="701"/>
      <c r="K6" s="1111"/>
      <c r="L6" s="725"/>
      <c r="M6" s="1111"/>
      <c r="N6" s="701"/>
      <c r="O6" s="701"/>
      <c r="P6" s="701"/>
      <c r="Q6" s="701"/>
      <c r="R6" s="701"/>
      <c r="S6" s="729"/>
      <c r="T6" s="729"/>
      <c r="U6" s="729"/>
      <c r="V6" s="1105"/>
      <c r="W6" s="726"/>
      <c r="X6" s="1105"/>
      <c r="Y6" s="726"/>
      <c r="Z6" s="729"/>
      <c r="AA6" s="726"/>
      <c r="AB6" s="1106"/>
      <c r="AC6" s="40" t="s">
        <v>1833</v>
      </c>
      <c r="AD6" s="40" t="s">
        <v>1834</v>
      </c>
      <c r="AE6" s="40" t="s">
        <v>54</v>
      </c>
      <c r="AF6" s="214">
        <f t="shared" si="0"/>
        <v>0.25</v>
      </c>
      <c r="AG6" s="528" t="s">
        <v>199</v>
      </c>
      <c r="AH6" s="214">
        <f t="shared" si="1"/>
        <v>0.15</v>
      </c>
      <c r="AI6" s="31">
        <f t="shared" si="2"/>
        <v>0.4</v>
      </c>
      <c r="AJ6" s="496" t="s">
        <v>200</v>
      </c>
      <c r="AK6" s="483" t="s">
        <v>201</v>
      </c>
      <c r="AL6" s="40" t="s">
        <v>1835</v>
      </c>
      <c r="AM6" s="499" t="s">
        <v>23</v>
      </c>
      <c r="AN6" s="528" t="s">
        <v>1836</v>
      </c>
      <c r="AO6" s="528" t="s">
        <v>24</v>
      </c>
      <c r="AP6" s="528" t="s">
        <v>1837</v>
      </c>
      <c r="AQ6" s="528" t="s">
        <v>1838</v>
      </c>
      <c r="AR6" s="528" t="s">
        <v>206</v>
      </c>
      <c r="AS6" s="528" t="s">
        <v>1839</v>
      </c>
      <c r="AT6" s="528" t="s">
        <v>208</v>
      </c>
      <c r="AU6" s="528">
        <f>+AV5*AI6</f>
        <v>3.5999999999999997E-2</v>
      </c>
      <c r="AV6" s="215">
        <f>+AV5-AU6</f>
        <v>5.3999999999999999E-2</v>
      </c>
      <c r="AW6" s="1000"/>
      <c r="AX6" s="1000"/>
      <c r="AY6" s="579">
        <v>3</v>
      </c>
      <c r="AZ6" s="276" t="s">
        <v>1840</v>
      </c>
      <c r="BA6" s="587" t="s">
        <v>1820</v>
      </c>
      <c r="BB6" s="217">
        <v>45170</v>
      </c>
      <c r="BC6" s="217" t="s">
        <v>1822</v>
      </c>
      <c r="BD6" s="587" t="str">
        <f>+AQ6</f>
        <v>Acta de reunión 
Pantallazo del chat de Teams de las reuniones programadas donde se refleje el registro de los resultados de la sesión
Correo electrónico.</v>
      </c>
      <c r="BE6" s="607">
        <v>44985</v>
      </c>
      <c r="BF6" s="611" t="s">
        <v>1841</v>
      </c>
      <c r="BG6" s="610" t="s">
        <v>1824</v>
      </c>
      <c r="BH6" s="232"/>
      <c r="BI6" s="127"/>
      <c r="BJ6" s="208"/>
      <c r="BK6" s="34"/>
      <c r="BL6" s="88"/>
      <c r="BM6" s="34">
        <v>45169</v>
      </c>
      <c r="BN6" s="88"/>
      <c r="BO6" s="34">
        <v>45230</v>
      </c>
      <c r="BP6" s="209"/>
      <c r="BQ6" s="280"/>
      <c r="BR6" s="34">
        <v>45291</v>
      </c>
      <c r="BS6" s="88"/>
    </row>
    <row r="7" spans="1:71" ht="200.25" customHeight="1" x14ac:dyDescent="0.3">
      <c r="A7" s="1008" t="s">
        <v>191</v>
      </c>
      <c r="B7" s="734" t="s">
        <v>71</v>
      </c>
      <c r="C7" s="734" t="s">
        <v>89</v>
      </c>
      <c r="D7" s="734" t="s">
        <v>12</v>
      </c>
      <c r="E7" s="734" t="s">
        <v>34</v>
      </c>
      <c r="F7" s="885" t="s">
        <v>1842</v>
      </c>
      <c r="G7" s="987" t="s">
        <v>1843</v>
      </c>
      <c r="H7" s="734" t="s">
        <v>1844</v>
      </c>
      <c r="I7" s="885" t="s">
        <v>1845</v>
      </c>
      <c r="J7" s="701" t="s">
        <v>86</v>
      </c>
      <c r="K7" s="701">
        <v>1</v>
      </c>
      <c r="L7" s="725">
        <f>IF(J7="Diaria",+(K7/360),IF(J7="Mensual",+(K7/12),IF(J7="Bimestral",+(K7/6),IF(J7="Trimestral",+(K7/4),IF(J7="Semestral",+(K7/2),IF(J7="Anual",+(K7/1),""))))))</f>
        <v>0.25</v>
      </c>
      <c r="M7" s="701" t="s">
        <v>70</v>
      </c>
      <c r="N7" s="70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701" t="s">
        <v>46</v>
      </c>
      <c r="P7" s="70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01" t="s">
        <v>70</v>
      </c>
      <c r="R7" s="70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29" t="s">
        <v>57</v>
      </c>
      <c r="T7" s="729" t="s">
        <v>43</v>
      </c>
      <c r="U7" s="729">
        <f>+MAX(N7,P7,R7)</f>
        <v>0.4</v>
      </c>
      <c r="V7" s="1105" t="str">
        <f>IF(L7&lt;=20%,"Muy baja",IF(L7&lt;=40%,"Baja",IF(L7&lt;=60%,"Media",IF(L7&lt;=80%,"Alta",IF(L7&lt;=100%,"Muy alta",IF(L7&gt;=100%,"Muy alta",""))))))</f>
        <v>Baja</v>
      </c>
      <c r="W7" s="726">
        <v>0.2</v>
      </c>
      <c r="X7" s="1105" t="str">
        <f>IF(U7=20%,"Leve",IF(U7=40%,"Menor",IF(U7=60%,"Moderado",IF(U7=80%,"Mayor",IF(U7=100%,"Catastrófico","")))))</f>
        <v>Menor</v>
      </c>
      <c r="Y7" s="726">
        <v>0.4</v>
      </c>
      <c r="Z7" s="729" t="s">
        <v>152</v>
      </c>
      <c r="AA7" s="726">
        <f>IF(Z7="Bajo",25%,IF(Z7="Moderado",50%,IF(Z7="Alto",75%,IF(Z7="Extremo",100%,""))))</f>
        <v>0.25</v>
      </c>
      <c r="AB7" s="1106" t="s">
        <v>1846</v>
      </c>
      <c r="AC7" s="40" t="s">
        <v>1847</v>
      </c>
      <c r="AD7" s="40" t="s">
        <v>1848</v>
      </c>
      <c r="AE7" s="40" t="s">
        <v>54</v>
      </c>
      <c r="AF7" s="214">
        <f t="shared" si="0"/>
        <v>0.25</v>
      </c>
      <c r="AG7" s="528" t="s">
        <v>199</v>
      </c>
      <c r="AH7" s="214">
        <f t="shared" si="1"/>
        <v>0.15</v>
      </c>
      <c r="AI7" s="31">
        <f t="shared" si="2"/>
        <v>0.4</v>
      </c>
      <c r="AJ7" s="496" t="s">
        <v>200</v>
      </c>
      <c r="AK7" s="483" t="s">
        <v>201</v>
      </c>
      <c r="AL7" s="40" t="s">
        <v>1849</v>
      </c>
      <c r="AM7" s="499" t="s">
        <v>23</v>
      </c>
      <c r="AN7" s="528" t="s">
        <v>1850</v>
      </c>
      <c r="AO7" s="528" t="s">
        <v>24</v>
      </c>
      <c r="AP7" s="528" t="s">
        <v>63</v>
      </c>
      <c r="AQ7" s="528" t="s">
        <v>1851</v>
      </c>
      <c r="AR7" s="528" t="s">
        <v>206</v>
      </c>
      <c r="AS7" s="528" t="s">
        <v>1852</v>
      </c>
      <c r="AT7" s="528" t="s">
        <v>208</v>
      </c>
      <c r="AU7" s="528">
        <f>+AI7*AA7</f>
        <v>0.1</v>
      </c>
      <c r="AV7" s="215">
        <f>+AA7-AU7</f>
        <v>0.15</v>
      </c>
      <c r="AW7" s="1000" t="str">
        <f>+IF(C7="Corrupción","Moderado",IF(AV8&lt;=25%,"Bajo",IF(AV8&lt;=50%,"Moderado",IF(AV8&lt;=75%,"Alto",IF(AV8&gt;75%,"Extremo","")))))</f>
        <v>Bajo</v>
      </c>
      <c r="AX7" s="1000" t="s">
        <v>68</v>
      </c>
      <c r="AY7" s="218">
        <v>1</v>
      </c>
      <c r="AZ7" s="98" t="s">
        <v>1853</v>
      </c>
      <c r="BA7" s="499" t="s">
        <v>1854</v>
      </c>
      <c r="BB7" s="217">
        <v>45170</v>
      </c>
      <c r="BC7" s="219">
        <v>45107</v>
      </c>
      <c r="BD7" s="587" t="str">
        <f>+AQ7</f>
        <v>Acta de reunión presencial y/o virtual (chat de Teams) donde se refleje el seguimiento realizado al cumplimiento del Plan Anual de Auditoria vigente o correos electrónicos donde se redistribuye las actividades del Plan Anual de Auditorias</v>
      </c>
      <c r="BE7" s="607">
        <v>44985</v>
      </c>
      <c r="BF7" s="611" t="s">
        <v>1855</v>
      </c>
      <c r="BG7" s="610" t="s">
        <v>1824</v>
      </c>
      <c r="BH7" s="232"/>
      <c r="BI7" s="87"/>
      <c r="BJ7" s="208"/>
      <c r="BK7" s="34"/>
      <c r="BL7" s="87"/>
      <c r="BM7" s="34">
        <v>45169</v>
      </c>
      <c r="BN7" s="87"/>
      <c r="BO7" s="34">
        <v>45230</v>
      </c>
      <c r="BP7" s="209"/>
      <c r="BQ7" s="279"/>
      <c r="BR7" s="34">
        <v>45291</v>
      </c>
      <c r="BS7" s="87"/>
    </row>
    <row r="8" spans="1:71" ht="200.25" customHeight="1" x14ac:dyDescent="0.3">
      <c r="A8" s="1008"/>
      <c r="B8" s="734"/>
      <c r="C8" s="734"/>
      <c r="D8" s="734"/>
      <c r="E8" s="734"/>
      <c r="F8" s="885"/>
      <c r="G8" s="987"/>
      <c r="H8" s="734"/>
      <c r="I8" s="885"/>
      <c r="J8" s="701"/>
      <c r="K8" s="701"/>
      <c r="L8" s="725"/>
      <c r="M8" s="701"/>
      <c r="N8" s="701"/>
      <c r="O8" s="701"/>
      <c r="P8" s="701"/>
      <c r="Q8" s="701"/>
      <c r="R8" s="701"/>
      <c r="S8" s="729"/>
      <c r="T8" s="729"/>
      <c r="U8" s="729"/>
      <c r="V8" s="1105"/>
      <c r="W8" s="726"/>
      <c r="X8" s="1105"/>
      <c r="Y8" s="726"/>
      <c r="Z8" s="729"/>
      <c r="AA8" s="726"/>
      <c r="AB8" s="1106"/>
      <c r="AC8" s="40" t="s">
        <v>1856</v>
      </c>
      <c r="AD8" s="40" t="s">
        <v>1857</v>
      </c>
      <c r="AE8" s="40" t="s">
        <v>54</v>
      </c>
      <c r="AF8" s="214">
        <f t="shared" si="0"/>
        <v>0.25</v>
      </c>
      <c r="AG8" s="528" t="s">
        <v>199</v>
      </c>
      <c r="AH8" s="214">
        <f t="shared" si="1"/>
        <v>0.15</v>
      </c>
      <c r="AI8" s="31">
        <f t="shared" si="2"/>
        <v>0.4</v>
      </c>
      <c r="AJ8" s="496" t="s">
        <v>200</v>
      </c>
      <c r="AK8" s="483" t="s">
        <v>201</v>
      </c>
      <c r="AL8" s="40" t="s">
        <v>1858</v>
      </c>
      <c r="AM8" s="499" t="s">
        <v>23</v>
      </c>
      <c r="AN8" s="528" t="s">
        <v>1859</v>
      </c>
      <c r="AO8" s="528" t="s">
        <v>40</v>
      </c>
      <c r="AP8" s="528" t="s">
        <v>1239</v>
      </c>
      <c r="AQ8" s="528" t="s">
        <v>1860</v>
      </c>
      <c r="AR8" s="528" t="s">
        <v>206</v>
      </c>
      <c r="AS8" s="528" t="s">
        <v>1852</v>
      </c>
      <c r="AT8" s="528" t="s">
        <v>208</v>
      </c>
      <c r="AU8" s="528">
        <f>+AV7*AI8</f>
        <v>0.06</v>
      </c>
      <c r="AV8" s="215">
        <f>+AV7-AU8</f>
        <v>0.09</v>
      </c>
      <c r="AW8" s="1000"/>
      <c r="AX8" s="1000"/>
      <c r="AY8" s="579">
        <v>2</v>
      </c>
      <c r="AZ8" s="98" t="s">
        <v>1861</v>
      </c>
      <c r="BA8" s="499" t="s">
        <v>1862</v>
      </c>
      <c r="BB8" s="217">
        <v>45170</v>
      </c>
      <c r="BC8" s="219">
        <v>45107</v>
      </c>
      <c r="BD8" s="587" t="str">
        <f>+AQ8</f>
        <v>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v>
      </c>
      <c r="BE8" s="607">
        <v>44985</v>
      </c>
      <c r="BF8" s="611" t="s">
        <v>1863</v>
      </c>
      <c r="BG8" s="610" t="s">
        <v>1824</v>
      </c>
      <c r="BH8" s="232"/>
      <c r="BI8" s="87"/>
      <c r="BJ8" s="92"/>
      <c r="BK8" s="34"/>
      <c r="BL8" s="94"/>
      <c r="BM8" s="34">
        <v>45169</v>
      </c>
      <c r="BN8" s="94"/>
      <c r="BO8" s="34">
        <v>45230</v>
      </c>
      <c r="BP8" s="209"/>
      <c r="BQ8" s="280"/>
      <c r="BR8" s="34">
        <v>45291</v>
      </c>
      <c r="BS8" s="94"/>
    </row>
    <row r="9" spans="1:71" ht="200.25" customHeight="1" x14ac:dyDescent="0.3">
      <c r="A9" s="1008" t="s">
        <v>191</v>
      </c>
      <c r="B9" s="734" t="s">
        <v>71</v>
      </c>
      <c r="C9" s="734" t="s">
        <v>98</v>
      </c>
      <c r="D9" s="734" t="s">
        <v>87</v>
      </c>
      <c r="E9" s="734" t="s">
        <v>93</v>
      </c>
      <c r="F9" s="885" t="s">
        <v>1864</v>
      </c>
      <c r="G9" s="987" t="s">
        <v>1865</v>
      </c>
      <c r="H9" s="734" t="s">
        <v>1866</v>
      </c>
      <c r="I9" s="885" t="s">
        <v>1867</v>
      </c>
      <c r="J9" s="701" t="s">
        <v>63</v>
      </c>
      <c r="K9" s="701">
        <v>1</v>
      </c>
      <c r="L9" s="725">
        <f>IF(J9="Diaria",+(K9/360),IF(J9="Mensual",+(K9/12),IF(J9="Bimestral",+(K9/6),IF(J9="Trimestral",+(K9/4),IF(J9="Semestral",+(K9/2),IF(J9="Anual",+(K9/1),""))))))</f>
        <v>8.3333333333333329E-2</v>
      </c>
      <c r="M9" s="701" t="s">
        <v>29</v>
      </c>
      <c r="N9" s="70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01" t="s">
        <v>46</v>
      </c>
      <c r="P9" s="70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01" t="s">
        <v>31</v>
      </c>
      <c r="R9" s="70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729" t="s">
        <v>70</v>
      </c>
      <c r="T9" s="729" t="s">
        <v>43</v>
      </c>
      <c r="U9" s="729">
        <f>+MAX(N9,P9,R9)</f>
        <v>0.4</v>
      </c>
      <c r="V9" s="1105" t="str">
        <f>IF(L9&lt;=20%,"Muy baja",IF(L9&lt;=40%,"Baja",IF(L9&lt;=60%,"Media",IF(L9&lt;=80%,"Alta",IF(L9&lt;=100%,"Muy alta",IF(L9&gt;=100%,"Muy alta",""))))))</f>
        <v>Muy baja</v>
      </c>
      <c r="W9" s="726">
        <v>0.4</v>
      </c>
      <c r="X9" s="1105" t="str">
        <f>IF(U9=20%,"Leve",IF(U9=40%,"Menor",IF(U9=60%,"Moderado",IF(U9=80%,"Mayor",IF(U9=100%,"Catastrófico","")))))</f>
        <v>Menor</v>
      </c>
      <c r="Y9" s="726">
        <v>0.4</v>
      </c>
      <c r="Z9" s="729" t="s">
        <v>53</v>
      </c>
      <c r="AA9" s="726">
        <f>IF(Z9="Bajo",25%,IF(Z9="Moderado",50%,IF(Z9="Alto",75%,IF(Z9="Extremo",100%,""))))</f>
        <v>0.5</v>
      </c>
      <c r="AB9" s="1106" t="s">
        <v>1868</v>
      </c>
      <c r="AC9" s="40" t="s">
        <v>1869</v>
      </c>
      <c r="AD9" s="40" t="s">
        <v>1870</v>
      </c>
      <c r="AE9" s="40" t="s">
        <v>54</v>
      </c>
      <c r="AF9" s="214">
        <f t="shared" si="0"/>
        <v>0.25</v>
      </c>
      <c r="AG9" s="528" t="s">
        <v>199</v>
      </c>
      <c r="AH9" s="214">
        <f t="shared" si="1"/>
        <v>0.15</v>
      </c>
      <c r="AI9" s="31">
        <f t="shared" si="2"/>
        <v>0.4</v>
      </c>
      <c r="AJ9" s="496" t="s">
        <v>200</v>
      </c>
      <c r="AK9" s="483" t="s">
        <v>201</v>
      </c>
      <c r="AL9" s="40" t="s">
        <v>1871</v>
      </c>
      <c r="AM9" s="220" t="s">
        <v>39</v>
      </c>
      <c r="AN9" s="528" t="s">
        <v>685</v>
      </c>
      <c r="AO9" s="528" t="s">
        <v>24</v>
      </c>
      <c r="AP9" s="528" t="s">
        <v>1239</v>
      </c>
      <c r="AQ9" s="528" t="s">
        <v>1872</v>
      </c>
      <c r="AR9" s="528" t="s">
        <v>206</v>
      </c>
      <c r="AS9" s="528" t="s">
        <v>1852</v>
      </c>
      <c r="AT9" s="528" t="s">
        <v>208</v>
      </c>
      <c r="AU9" s="528">
        <f>+AI9*AA9</f>
        <v>0.2</v>
      </c>
      <c r="AV9" s="215">
        <f>+AA9-AU9</f>
        <v>0.3</v>
      </c>
      <c r="AW9" s="1107" t="str">
        <f>+IF(C9="Corrupción","Moderado",IF(AV10&lt;=25%,"Bajo",IF(AV10&lt;=50%,"Moderado",IF(AV10&lt;=75%,"Alto",IF(AV10&gt;75%,"Extremo","")))))</f>
        <v>Bajo</v>
      </c>
      <c r="AX9" s="1000" t="s">
        <v>68</v>
      </c>
      <c r="AY9" s="218">
        <v>1</v>
      </c>
      <c r="AZ9" s="98" t="s">
        <v>1873</v>
      </c>
      <c r="BA9" s="575" t="s">
        <v>1874</v>
      </c>
      <c r="BB9" s="217">
        <v>45200</v>
      </c>
      <c r="BC9" s="217"/>
      <c r="BD9" s="221"/>
      <c r="BE9" s="607">
        <v>44985</v>
      </c>
      <c r="BF9" s="611" t="s">
        <v>1875</v>
      </c>
      <c r="BG9" s="610" t="s">
        <v>1824</v>
      </c>
      <c r="BH9" s="232"/>
      <c r="BI9" s="127"/>
      <c r="BJ9" s="208"/>
      <c r="BK9" s="34"/>
      <c r="BL9" s="34"/>
      <c r="BM9" s="34">
        <v>45169</v>
      </c>
      <c r="BN9" s="34"/>
      <c r="BO9" s="34">
        <v>45230</v>
      </c>
      <c r="BP9" s="209"/>
      <c r="BQ9" s="279"/>
      <c r="BR9" s="34">
        <v>45291</v>
      </c>
      <c r="BS9" s="34"/>
    </row>
    <row r="10" spans="1:71" ht="200.25" customHeight="1" x14ac:dyDescent="0.3">
      <c r="A10" s="1008"/>
      <c r="B10" s="734"/>
      <c r="C10" s="734"/>
      <c r="D10" s="734"/>
      <c r="E10" s="734"/>
      <c r="F10" s="885"/>
      <c r="G10" s="987"/>
      <c r="H10" s="734"/>
      <c r="I10" s="885"/>
      <c r="J10" s="701"/>
      <c r="K10" s="701"/>
      <c r="L10" s="725"/>
      <c r="M10" s="701"/>
      <c r="N10" s="701"/>
      <c r="O10" s="701"/>
      <c r="P10" s="701"/>
      <c r="Q10" s="701"/>
      <c r="R10" s="701"/>
      <c r="S10" s="729"/>
      <c r="T10" s="729"/>
      <c r="U10" s="729"/>
      <c r="V10" s="1105"/>
      <c r="W10" s="726"/>
      <c r="X10" s="1105"/>
      <c r="Y10" s="726"/>
      <c r="Z10" s="729"/>
      <c r="AA10" s="726"/>
      <c r="AB10" s="1106"/>
      <c r="AC10" s="40" t="s">
        <v>1876</v>
      </c>
      <c r="AD10" s="40" t="s">
        <v>1877</v>
      </c>
      <c r="AE10" s="40" t="s">
        <v>54</v>
      </c>
      <c r="AF10" s="214">
        <f t="shared" si="0"/>
        <v>0.25</v>
      </c>
      <c r="AG10" s="528" t="s">
        <v>199</v>
      </c>
      <c r="AH10" s="214">
        <f t="shared" si="1"/>
        <v>0.15</v>
      </c>
      <c r="AI10" s="31">
        <f t="shared" si="2"/>
        <v>0.4</v>
      </c>
      <c r="AJ10" s="496" t="s">
        <v>200</v>
      </c>
      <c r="AK10" s="483" t="s">
        <v>201</v>
      </c>
      <c r="AL10" s="40" t="s">
        <v>1878</v>
      </c>
      <c r="AM10" s="220" t="s">
        <v>39</v>
      </c>
      <c r="AN10" s="528" t="s">
        <v>685</v>
      </c>
      <c r="AO10" s="528" t="s">
        <v>24</v>
      </c>
      <c r="AP10" s="528" t="s">
        <v>63</v>
      </c>
      <c r="AQ10" s="528" t="s">
        <v>1879</v>
      </c>
      <c r="AR10" s="528" t="s">
        <v>206</v>
      </c>
      <c r="AS10" s="528" t="s">
        <v>1880</v>
      </c>
      <c r="AT10" s="528" t="s">
        <v>208</v>
      </c>
      <c r="AU10" s="528">
        <f>+AV9*AI10</f>
        <v>0.12</v>
      </c>
      <c r="AV10" s="215">
        <f>+AV9-AU10</f>
        <v>0.18</v>
      </c>
      <c r="AW10" s="1108"/>
      <c r="AX10" s="1000"/>
      <c r="AY10" s="579">
        <v>2</v>
      </c>
      <c r="AZ10" s="40" t="s">
        <v>1881</v>
      </c>
      <c r="BA10" s="575" t="s">
        <v>1882</v>
      </c>
      <c r="BB10" s="217">
        <v>45200</v>
      </c>
      <c r="BC10" s="217"/>
      <c r="BD10" s="221"/>
      <c r="BE10" s="607">
        <v>44985</v>
      </c>
      <c r="BF10" s="611" t="s">
        <v>1883</v>
      </c>
      <c r="BG10" s="610" t="s">
        <v>1824</v>
      </c>
      <c r="BH10" s="232"/>
      <c r="BI10" s="127"/>
      <c r="BJ10" s="208"/>
      <c r="BK10" s="34"/>
      <c r="BL10" s="34"/>
      <c r="BM10" s="34">
        <v>45169</v>
      </c>
      <c r="BN10" s="34"/>
      <c r="BO10" s="34">
        <v>45230</v>
      </c>
      <c r="BP10" s="209"/>
      <c r="BQ10" s="281"/>
      <c r="BR10" s="34">
        <v>45291</v>
      </c>
      <c r="BS10" s="34"/>
    </row>
    <row r="11" spans="1:71" ht="35.1" customHeight="1" x14ac:dyDescent="0.3">
      <c r="W11" s="20"/>
      <c r="Y11" s="20"/>
      <c r="AF11" s="20"/>
      <c r="AG11" s="20"/>
      <c r="AH11" s="20"/>
      <c r="AI11" s="20"/>
      <c r="AV11" s="23"/>
    </row>
    <row r="12" spans="1:71" ht="35.1" customHeight="1" x14ac:dyDescent="0.3">
      <c r="W12" s="20"/>
      <c r="Y12" s="20"/>
      <c r="AF12" s="20"/>
      <c r="AG12" s="20"/>
      <c r="AH12" s="20"/>
      <c r="AI12" s="20"/>
      <c r="AV12" s="23"/>
    </row>
    <row r="13" spans="1:71" ht="35.1" customHeight="1" x14ac:dyDescent="0.3">
      <c r="W13" s="20"/>
      <c r="Y13" s="20"/>
      <c r="AF13" s="20"/>
      <c r="AG13" s="20"/>
      <c r="AH13" s="20"/>
      <c r="AI13" s="20"/>
      <c r="AV13" s="23"/>
    </row>
    <row r="14" spans="1:71" ht="35.1" customHeight="1" x14ac:dyDescent="0.3">
      <c r="W14" s="20"/>
      <c r="Y14" s="20"/>
      <c r="AF14" s="20"/>
      <c r="AG14" s="20"/>
      <c r="AH14" s="20"/>
      <c r="AI14" s="20"/>
      <c r="AV14" s="23"/>
    </row>
    <row r="15" spans="1:71" ht="35.1" customHeight="1" x14ac:dyDescent="0.3">
      <c r="W15" s="20"/>
      <c r="Y15" s="20"/>
      <c r="AF15" s="20"/>
      <c r="AG15" s="20"/>
      <c r="AH15" s="20"/>
      <c r="AI15" s="20"/>
      <c r="AV15" s="23"/>
    </row>
    <row r="16" spans="1:71" ht="35.1" customHeight="1" x14ac:dyDescent="0.3">
      <c r="W16" s="20"/>
      <c r="Y16" s="20"/>
      <c r="AF16" s="20"/>
      <c r="AG16" s="20"/>
      <c r="AH16" s="20"/>
      <c r="AI16" s="20"/>
      <c r="AV16" s="23"/>
    </row>
    <row r="17" spans="23:48" ht="35.1" customHeight="1" x14ac:dyDescent="0.3">
      <c r="W17" s="20"/>
      <c r="Y17" s="20"/>
      <c r="AF17" s="20"/>
      <c r="AG17" s="20"/>
      <c r="AH17" s="20"/>
      <c r="AI17" s="20"/>
      <c r="AV17" s="23"/>
    </row>
    <row r="18" spans="23:48" ht="35.1" customHeight="1" x14ac:dyDescent="0.3">
      <c r="W18" s="20"/>
      <c r="Y18" s="20"/>
      <c r="AF18" s="20"/>
      <c r="AG18" s="20"/>
      <c r="AH18" s="20"/>
      <c r="AI18" s="20"/>
      <c r="AV18" s="23"/>
    </row>
    <row r="19" spans="23:48" ht="35.1" customHeight="1" x14ac:dyDescent="0.3">
      <c r="W19" s="20"/>
      <c r="Y19" s="20"/>
      <c r="AF19" s="20"/>
      <c r="AG19" s="20"/>
      <c r="AH19" s="20"/>
      <c r="AI19" s="20"/>
      <c r="AV19" s="23"/>
    </row>
    <row r="20" spans="23:48" ht="35.1" customHeight="1" x14ac:dyDescent="0.3">
      <c r="W20" s="20"/>
      <c r="Y20" s="20"/>
      <c r="AF20" s="20"/>
      <c r="AG20" s="20"/>
      <c r="AH20" s="20"/>
      <c r="AI20" s="20"/>
      <c r="AV20" s="23"/>
    </row>
    <row r="21" spans="23:48" ht="35.1" customHeight="1" x14ac:dyDescent="0.3">
      <c r="W21" s="20"/>
      <c r="Y21" s="20"/>
      <c r="AF21" s="20"/>
      <c r="AG21" s="20"/>
      <c r="AH21" s="20"/>
      <c r="AI21" s="20"/>
      <c r="AV21" s="23"/>
    </row>
    <row r="22" spans="23:48" ht="35.1" customHeight="1" x14ac:dyDescent="0.3">
      <c r="W22" s="20"/>
      <c r="Y22" s="20"/>
      <c r="AF22" s="20"/>
      <c r="AG22" s="20"/>
      <c r="AH22" s="20"/>
      <c r="AI22" s="20"/>
      <c r="AV22" s="23"/>
    </row>
    <row r="23" spans="23:48" ht="35.1" customHeight="1" x14ac:dyDescent="0.3">
      <c r="W23" s="20"/>
      <c r="Y23" s="20"/>
      <c r="AF23" s="20"/>
      <c r="AG23" s="20"/>
      <c r="AH23" s="20"/>
      <c r="AI23" s="20"/>
      <c r="AV23" s="23"/>
    </row>
    <row r="24" spans="23:48" ht="35.1" customHeight="1" x14ac:dyDescent="0.3">
      <c r="W24" s="20"/>
      <c r="Y24" s="20"/>
      <c r="AF24" s="20"/>
      <c r="AG24" s="20"/>
      <c r="AH24" s="20"/>
      <c r="AI24" s="20"/>
      <c r="AV24" s="23"/>
    </row>
    <row r="25" spans="23:48" ht="35.1" customHeight="1" x14ac:dyDescent="0.3">
      <c r="W25" s="20"/>
      <c r="Y25" s="20"/>
      <c r="AF25" s="20"/>
      <c r="AG25" s="20"/>
      <c r="AH25" s="20"/>
      <c r="AI25" s="20"/>
      <c r="AV25" s="23"/>
    </row>
    <row r="26" spans="23:48" ht="35.1" customHeight="1" x14ac:dyDescent="0.3">
      <c r="W26" s="20"/>
      <c r="Y26" s="20"/>
      <c r="AF26" s="20"/>
      <c r="AG26" s="20"/>
      <c r="AH26" s="20"/>
      <c r="AI26" s="20"/>
      <c r="AV26" s="23"/>
    </row>
    <row r="27" spans="23:48" ht="35.1" customHeight="1" x14ac:dyDescent="0.3">
      <c r="W27" s="20"/>
      <c r="Y27" s="20"/>
      <c r="AF27" s="20"/>
      <c r="AG27" s="20"/>
      <c r="AH27" s="20"/>
      <c r="AI27" s="20"/>
      <c r="AV27" s="23"/>
    </row>
    <row r="28" spans="23:48" ht="35.1" customHeight="1" x14ac:dyDescent="0.3">
      <c r="W28" s="20"/>
      <c r="Y28" s="20"/>
      <c r="AF28" s="20"/>
      <c r="AG28" s="20"/>
      <c r="AH28" s="20"/>
      <c r="AI28" s="20"/>
      <c r="AV28" s="23"/>
    </row>
    <row r="29" spans="23:48" ht="35.1" customHeight="1" x14ac:dyDescent="0.3">
      <c r="W29" s="20"/>
      <c r="Y29" s="20"/>
      <c r="AF29" s="20"/>
      <c r="AG29" s="20"/>
      <c r="AH29" s="20"/>
      <c r="AI29" s="20"/>
      <c r="AV29" s="23"/>
    </row>
    <row r="30" spans="23:48" ht="35.1" customHeight="1" x14ac:dyDescent="0.3">
      <c r="W30" s="20"/>
      <c r="Y30" s="20"/>
      <c r="AF30" s="20"/>
      <c r="AG30" s="20"/>
      <c r="AH30" s="20"/>
      <c r="AI30" s="20"/>
      <c r="AV30" s="23"/>
    </row>
    <row r="31" spans="23:48" ht="35.1" customHeight="1" x14ac:dyDescent="0.3">
      <c r="W31" s="20"/>
      <c r="Y31" s="20"/>
      <c r="AF31" s="20"/>
      <c r="AG31" s="20"/>
      <c r="AH31" s="20"/>
      <c r="AI31" s="20"/>
      <c r="AV31" s="23"/>
    </row>
    <row r="32" spans="23:48" ht="35.1" customHeight="1" x14ac:dyDescent="0.3">
      <c r="W32" s="20"/>
      <c r="Y32" s="20"/>
      <c r="AF32" s="20"/>
      <c r="AG32" s="20"/>
      <c r="AH32" s="20"/>
      <c r="AI32" s="20"/>
      <c r="AV32" s="23"/>
    </row>
    <row r="33" spans="23:48" ht="35.1" customHeight="1" x14ac:dyDescent="0.3">
      <c r="W33" s="20"/>
      <c r="Y33" s="20"/>
      <c r="AF33" s="20"/>
      <c r="AG33" s="20"/>
      <c r="AH33" s="20"/>
      <c r="AI33" s="20"/>
      <c r="AV33" s="23"/>
    </row>
    <row r="34" spans="23:48" ht="35.1" customHeight="1" x14ac:dyDescent="0.3">
      <c r="W34" s="20"/>
      <c r="Y34" s="20"/>
      <c r="AF34" s="20"/>
      <c r="AG34" s="20"/>
      <c r="AH34" s="20"/>
      <c r="AI34" s="20"/>
      <c r="AV34" s="23"/>
    </row>
    <row r="35" spans="23:48" ht="35.1" customHeight="1" x14ac:dyDescent="0.3">
      <c r="W35" s="20"/>
      <c r="Y35" s="20"/>
      <c r="AF35" s="20"/>
      <c r="AG35" s="20"/>
      <c r="AH35" s="20"/>
      <c r="AI35" s="20"/>
      <c r="AV35" s="23"/>
    </row>
    <row r="36" spans="23:48" ht="35.1" customHeight="1" x14ac:dyDescent="0.3">
      <c r="W36" s="20"/>
      <c r="Y36" s="20"/>
      <c r="AF36" s="20"/>
      <c r="AG36" s="20"/>
      <c r="AH36" s="20"/>
      <c r="AI36" s="20"/>
      <c r="AV36" s="23"/>
    </row>
    <row r="37" spans="23:48" ht="35.1" customHeight="1" x14ac:dyDescent="0.3">
      <c r="W37" s="20"/>
      <c r="Y37" s="20"/>
      <c r="AF37" s="20"/>
      <c r="AG37" s="20"/>
      <c r="AH37" s="20"/>
      <c r="AI37" s="20"/>
      <c r="AV37" s="23"/>
    </row>
    <row r="38" spans="23:48" ht="35.1" customHeight="1" x14ac:dyDescent="0.3">
      <c r="W38" s="20"/>
      <c r="Y38" s="20"/>
      <c r="AF38" s="20"/>
      <c r="AG38" s="20"/>
      <c r="AH38" s="20"/>
      <c r="AI38" s="20"/>
      <c r="AV38" s="23"/>
    </row>
    <row r="39" spans="23:48" ht="35.1" customHeight="1" x14ac:dyDescent="0.3">
      <c r="W39" s="20"/>
      <c r="Y39" s="20"/>
      <c r="AF39" s="20"/>
      <c r="AG39" s="20"/>
      <c r="AH39" s="20"/>
      <c r="AI39" s="20"/>
      <c r="AV39" s="23"/>
    </row>
    <row r="40" spans="23:48" ht="35.1" customHeight="1" x14ac:dyDescent="0.3">
      <c r="W40" s="20"/>
      <c r="Y40" s="20"/>
      <c r="AF40" s="20"/>
      <c r="AG40" s="20"/>
      <c r="AH40" s="20"/>
      <c r="AI40" s="20"/>
      <c r="AV40" s="23"/>
    </row>
    <row r="41" spans="23:48" ht="35.1" customHeight="1" x14ac:dyDescent="0.3">
      <c r="W41" s="20"/>
      <c r="Y41" s="20"/>
      <c r="AF41" s="20"/>
      <c r="AG41" s="20"/>
      <c r="AH41" s="20"/>
      <c r="AI41" s="20"/>
      <c r="AV41" s="23"/>
    </row>
    <row r="42" spans="23:48" ht="35.1" customHeight="1" x14ac:dyDescent="0.3">
      <c r="W42" s="20"/>
      <c r="Y42" s="20"/>
      <c r="AF42" s="20"/>
      <c r="AG42" s="20"/>
      <c r="AH42" s="20"/>
      <c r="AI42" s="20"/>
      <c r="AV42" s="23"/>
    </row>
    <row r="43" spans="23:48" ht="35.1" customHeight="1" x14ac:dyDescent="0.3">
      <c r="W43" s="20"/>
      <c r="Y43" s="20"/>
      <c r="AF43" s="20"/>
      <c r="AG43" s="20"/>
      <c r="AH43" s="20"/>
      <c r="AI43" s="20"/>
      <c r="AV43" s="23"/>
    </row>
    <row r="44" spans="23:48" ht="35.1" customHeight="1" x14ac:dyDescent="0.3">
      <c r="W44" s="20"/>
      <c r="Y44" s="20"/>
      <c r="AF44" s="20"/>
      <c r="AG44" s="20"/>
      <c r="AH44" s="20"/>
      <c r="AI44" s="20"/>
      <c r="AV44" s="23"/>
    </row>
    <row r="45" spans="23:48" ht="35.1" customHeight="1" x14ac:dyDescent="0.3">
      <c r="W45" s="20"/>
      <c r="Y45" s="20"/>
      <c r="AF45" s="20"/>
      <c r="AG45" s="20"/>
      <c r="AH45" s="20"/>
      <c r="AI45" s="20"/>
      <c r="AV45" s="23"/>
    </row>
    <row r="46" spans="23:48" ht="35.1" customHeight="1" x14ac:dyDescent="0.3">
      <c r="W46" s="20"/>
      <c r="Y46" s="20"/>
      <c r="AF46" s="20"/>
      <c r="AG46" s="20"/>
      <c r="AH46" s="20"/>
      <c r="AI46" s="20"/>
      <c r="AV46" s="23"/>
    </row>
    <row r="47" spans="23:48" ht="35.1" customHeight="1" x14ac:dyDescent="0.3">
      <c r="W47" s="20"/>
      <c r="Y47" s="20"/>
      <c r="AF47" s="20"/>
      <c r="AG47" s="20"/>
      <c r="AH47" s="20"/>
      <c r="AI47" s="20"/>
      <c r="AV47" s="23"/>
    </row>
    <row r="48" spans="23:48" ht="35.1" customHeight="1" x14ac:dyDescent="0.3">
      <c r="W48" s="20"/>
      <c r="Y48" s="20"/>
      <c r="AF48" s="20"/>
      <c r="AG48" s="20"/>
      <c r="AH48" s="20"/>
      <c r="AI48" s="20"/>
      <c r="AV48" s="23"/>
    </row>
    <row r="49" spans="23:48" ht="35.1" customHeight="1" x14ac:dyDescent="0.3">
      <c r="W49" s="20"/>
      <c r="Y49" s="20"/>
      <c r="AF49" s="20"/>
      <c r="AG49" s="20"/>
      <c r="AH49" s="20"/>
      <c r="AI49" s="20"/>
      <c r="AV49" s="23"/>
    </row>
    <row r="50" spans="23:48" ht="35.1" customHeight="1" x14ac:dyDescent="0.3">
      <c r="W50" s="20"/>
      <c r="Y50" s="20"/>
      <c r="AF50" s="20"/>
      <c r="AG50" s="20"/>
      <c r="AH50" s="20"/>
      <c r="AI50" s="20"/>
      <c r="AV50" s="23"/>
    </row>
    <row r="51" spans="23:48" ht="35.1" customHeight="1" x14ac:dyDescent="0.3">
      <c r="W51" s="20"/>
      <c r="Y51" s="20"/>
      <c r="AF51" s="20"/>
      <c r="AG51" s="20"/>
      <c r="AH51" s="20"/>
      <c r="AI51" s="20"/>
      <c r="AV51" s="23"/>
    </row>
    <row r="52" spans="23:48" ht="35.1" customHeight="1" x14ac:dyDescent="0.3">
      <c r="W52" s="20"/>
      <c r="Y52" s="20"/>
      <c r="AF52" s="20"/>
      <c r="AG52" s="20"/>
      <c r="AH52" s="20"/>
      <c r="AI52" s="20"/>
      <c r="AV52" s="23"/>
    </row>
    <row r="53" spans="23:48" ht="35.1" customHeight="1" x14ac:dyDescent="0.3">
      <c r="W53" s="20"/>
      <c r="Y53" s="20"/>
      <c r="AF53" s="20"/>
      <c r="AG53" s="20"/>
      <c r="AH53" s="20"/>
      <c r="AI53" s="20"/>
      <c r="AV53" s="23"/>
    </row>
    <row r="54" spans="23:48" ht="35.1" customHeight="1" x14ac:dyDescent="0.3">
      <c r="W54" s="20"/>
      <c r="Y54" s="20"/>
      <c r="AF54" s="20"/>
      <c r="AG54" s="20"/>
      <c r="AH54" s="20"/>
      <c r="AI54" s="20"/>
      <c r="AV54" s="23"/>
    </row>
    <row r="55" spans="23:48" ht="35.1" customHeight="1" x14ac:dyDescent="0.3">
      <c r="W55" s="20"/>
      <c r="Y55" s="20"/>
      <c r="AF55" s="20"/>
      <c r="AG55" s="20"/>
      <c r="AH55" s="20"/>
      <c r="AI55" s="20"/>
      <c r="AV55" s="23"/>
    </row>
    <row r="56" spans="23:48" ht="35.1" customHeight="1" x14ac:dyDescent="0.3">
      <c r="W56" s="20"/>
      <c r="Y56" s="20"/>
      <c r="AF56" s="20"/>
      <c r="AG56" s="20"/>
      <c r="AH56" s="20"/>
      <c r="AI56" s="20"/>
      <c r="AV56" s="23"/>
    </row>
    <row r="57" spans="23:48" ht="35.1" customHeight="1" x14ac:dyDescent="0.3">
      <c r="W57" s="20"/>
      <c r="Y57" s="20"/>
      <c r="AF57" s="20"/>
      <c r="AG57" s="20"/>
      <c r="AH57" s="20"/>
      <c r="AI57" s="20"/>
      <c r="AV57" s="23"/>
    </row>
    <row r="58" spans="23:48" ht="35.1" customHeight="1" x14ac:dyDescent="0.3">
      <c r="W58" s="20"/>
      <c r="Y58" s="20"/>
      <c r="AF58" s="20"/>
      <c r="AG58" s="20"/>
      <c r="AH58" s="20"/>
      <c r="AI58" s="20"/>
      <c r="AV58" s="23"/>
    </row>
    <row r="59" spans="23:48" ht="35.1" customHeight="1" x14ac:dyDescent="0.3">
      <c r="W59" s="20"/>
      <c r="Y59" s="20"/>
      <c r="AF59" s="20"/>
      <c r="AG59" s="20"/>
      <c r="AH59" s="20"/>
      <c r="AI59" s="20"/>
      <c r="AV59" s="23"/>
    </row>
    <row r="60" spans="23:48" ht="35.1" customHeight="1" x14ac:dyDescent="0.3">
      <c r="W60" s="20"/>
      <c r="Y60" s="20"/>
      <c r="AF60" s="20"/>
      <c r="AG60" s="20"/>
      <c r="AH60" s="20"/>
      <c r="AI60" s="20"/>
      <c r="AV60" s="23"/>
    </row>
    <row r="61" spans="23:48" ht="35.1" customHeight="1" x14ac:dyDescent="0.3">
      <c r="W61" s="20"/>
      <c r="Y61" s="20"/>
      <c r="AF61" s="20"/>
      <c r="AG61" s="20"/>
      <c r="AH61" s="20"/>
      <c r="AI61" s="20"/>
      <c r="AV61" s="23"/>
    </row>
    <row r="62" spans="23:48" ht="35.1" customHeight="1" x14ac:dyDescent="0.3">
      <c r="W62" s="20"/>
      <c r="Y62" s="20"/>
      <c r="AF62" s="20"/>
      <c r="AG62" s="20"/>
      <c r="AH62" s="20"/>
      <c r="AI62" s="20"/>
      <c r="AV62" s="23"/>
    </row>
    <row r="63" spans="23:48" ht="35.1" customHeight="1" x14ac:dyDescent="0.3">
      <c r="W63" s="20"/>
      <c r="Y63" s="20"/>
      <c r="AF63" s="20"/>
      <c r="AG63" s="20"/>
      <c r="AH63" s="20"/>
      <c r="AI63" s="20"/>
      <c r="AV63" s="23"/>
    </row>
    <row r="64" spans="23:48" ht="35.1" customHeight="1" x14ac:dyDescent="0.3">
      <c r="W64" s="20"/>
      <c r="Y64" s="20"/>
      <c r="AF64" s="20"/>
      <c r="AG64" s="20"/>
      <c r="AH64" s="20"/>
      <c r="AI64" s="20"/>
      <c r="AV64" s="23"/>
    </row>
    <row r="65" spans="23:48" ht="35.1" customHeight="1" x14ac:dyDescent="0.3">
      <c r="W65" s="20"/>
      <c r="Y65" s="20"/>
      <c r="AF65" s="20"/>
      <c r="AG65" s="20"/>
      <c r="AH65" s="20"/>
      <c r="AI65" s="20"/>
      <c r="AV65" s="23"/>
    </row>
    <row r="66" spans="23:48" ht="35.1" customHeight="1" x14ac:dyDescent="0.3">
      <c r="W66" s="20"/>
      <c r="Y66" s="20"/>
      <c r="AF66" s="20"/>
      <c r="AG66" s="20"/>
      <c r="AH66" s="20"/>
      <c r="AI66" s="20"/>
      <c r="AV66" s="23"/>
    </row>
    <row r="67" spans="23:48" ht="35.1" customHeight="1" x14ac:dyDescent="0.3">
      <c r="W67" s="20"/>
      <c r="Y67" s="20"/>
      <c r="AF67" s="20"/>
      <c r="AG67" s="20"/>
      <c r="AH67" s="20"/>
      <c r="AI67" s="20"/>
      <c r="AV67" s="23"/>
    </row>
    <row r="68" spans="23:48" ht="35.1" customHeight="1" x14ac:dyDescent="0.3">
      <c r="W68" s="20"/>
      <c r="Y68" s="20"/>
      <c r="AF68" s="20"/>
      <c r="AG68" s="20"/>
      <c r="AH68" s="20"/>
      <c r="AI68" s="20"/>
      <c r="AV68" s="23"/>
    </row>
    <row r="69" spans="23:48" ht="35.1" customHeight="1" x14ac:dyDescent="0.3">
      <c r="W69" s="20"/>
      <c r="Y69" s="20"/>
      <c r="AF69" s="20"/>
      <c r="AG69" s="20"/>
      <c r="AH69" s="20"/>
      <c r="AI69" s="20"/>
      <c r="AV69" s="23"/>
    </row>
    <row r="70" spans="23:48" ht="35.1" customHeight="1" x14ac:dyDescent="0.3">
      <c r="W70" s="20"/>
      <c r="Y70" s="20"/>
      <c r="AF70" s="20"/>
      <c r="AG70" s="20"/>
      <c r="AH70" s="20"/>
      <c r="AI70" s="20"/>
      <c r="AV70" s="23"/>
    </row>
    <row r="71" spans="23:48" ht="35.1" customHeight="1" x14ac:dyDescent="0.3">
      <c r="W71" s="20"/>
      <c r="Y71" s="20"/>
      <c r="AF71" s="20"/>
      <c r="AG71" s="20"/>
      <c r="AH71" s="20"/>
      <c r="AI71" s="20"/>
      <c r="AV71" s="23"/>
    </row>
    <row r="72" spans="23:48" ht="35.1" customHeight="1" x14ac:dyDescent="0.3">
      <c r="W72" s="20"/>
      <c r="Y72" s="20"/>
      <c r="AF72" s="20"/>
      <c r="AG72" s="20"/>
      <c r="AH72" s="20"/>
      <c r="AI72" s="20"/>
      <c r="AV72" s="23"/>
    </row>
    <row r="73" spans="23:48" ht="35.1" customHeight="1" x14ac:dyDescent="0.3">
      <c r="W73" s="20"/>
      <c r="Y73" s="20"/>
      <c r="AF73" s="20"/>
      <c r="AG73" s="20"/>
      <c r="AH73" s="20"/>
      <c r="AI73" s="20"/>
      <c r="AV73" s="23"/>
    </row>
    <row r="74" spans="23:48" ht="35.1" customHeight="1" x14ac:dyDescent="0.3">
      <c r="W74" s="20"/>
      <c r="Y74" s="20"/>
      <c r="AF74" s="20"/>
      <c r="AG74" s="20"/>
      <c r="AH74" s="20"/>
      <c r="AI74" s="20"/>
      <c r="AV74" s="23"/>
    </row>
    <row r="75" spans="23:48" ht="35.1" customHeight="1" x14ac:dyDescent="0.3">
      <c r="W75" s="20"/>
      <c r="Y75" s="20"/>
      <c r="AF75" s="20"/>
      <c r="AG75" s="20"/>
      <c r="AH75" s="20"/>
      <c r="AI75" s="20"/>
      <c r="AV75" s="23"/>
    </row>
    <row r="76" spans="23:48" ht="35.1" customHeight="1" x14ac:dyDescent="0.3">
      <c r="W76" s="20"/>
      <c r="Y76" s="20"/>
      <c r="AF76" s="20"/>
      <c r="AG76" s="20"/>
      <c r="AH76" s="20"/>
      <c r="AI76" s="20"/>
      <c r="AV76" s="23"/>
    </row>
    <row r="77" spans="23:48" ht="35.1" customHeight="1" x14ac:dyDescent="0.3">
      <c r="W77" s="20"/>
      <c r="Y77" s="20"/>
      <c r="AF77" s="20"/>
      <c r="AG77" s="20"/>
      <c r="AH77" s="20"/>
      <c r="AI77" s="20"/>
      <c r="AV77" s="23"/>
    </row>
    <row r="78" spans="23:48" ht="35.1" customHeight="1" x14ac:dyDescent="0.3">
      <c r="W78" s="20"/>
      <c r="Y78" s="20"/>
      <c r="AF78" s="20"/>
      <c r="AG78" s="20"/>
      <c r="AH78" s="20"/>
      <c r="AI78" s="20"/>
      <c r="AV78" s="23"/>
    </row>
    <row r="79" spans="23:48" ht="35.1" customHeight="1" x14ac:dyDescent="0.3">
      <c r="W79" s="20"/>
      <c r="Y79" s="20"/>
      <c r="AF79" s="20"/>
      <c r="AG79" s="20"/>
      <c r="AH79" s="20"/>
      <c r="AI79" s="20"/>
      <c r="AV79" s="23"/>
    </row>
    <row r="80" spans="23:48" ht="35.1" customHeight="1" x14ac:dyDescent="0.3">
      <c r="W80" s="20"/>
      <c r="Y80" s="20"/>
      <c r="AF80" s="20"/>
      <c r="AG80" s="20"/>
      <c r="AH80" s="20"/>
      <c r="AI80" s="20"/>
      <c r="AV80" s="23"/>
    </row>
    <row r="81" spans="23:48" ht="35.1" customHeight="1" x14ac:dyDescent="0.3">
      <c r="W81" s="20"/>
      <c r="Y81" s="20"/>
      <c r="AF81" s="20"/>
      <c r="AG81" s="20"/>
      <c r="AH81" s="20"/>
      <c r="AI81" s="20"/>
      <c r="AV81" s="23"/>
    </row>
    <row r="82" spans="23:48" ht="35.1" customHeight="1" x14ac:dyDescent="0.3">
      <c r="W82" s="20"/>
      <c r="Y82" s="20"/>
      <c r="AF82" s="20"/>
      <c r="AG82" s="20"/>
      <c r="AH82" s="20"/>
      <c r="AI82" s="20"/>
      <c r="AV82" s="23"/>
    </row>
    <row r="83" spans="23:48" ht="35.1" customHeight="1" x14ac:dyDescent="0.3">
      <c r="W83" s="20"/>
      <c r="Y83" s="20"/>
      <c r="AF83" s="20"/>
      <c r="AG83" s="20"/>
      <c r="AH83" s="20"/>
      <c r="AI83" s="20"/>
      <c r="AV83" s="23"/>
    </row>
    <row r="84" spans="23:48" ht="35.1" customHeight="1" x14ac:dyDescent="0.3">
      <c r="W84" s="20"/>
      <c r="Y84" s="20"/>
      <c r="AF84" s="20"/>
      <c r="AG84" s="20"/>
      <c r="AH84" s="20"/>
      <c r="AI84" s="20"/>
      <c r="AV84" s="23"/>
    </row>
    <row r="85" spans="23:48" ht="35.1" customHeight="1" x14ac:dyDescent="0.3">
      <c r="W85" s="20"/>
      <c r="Y85" s="20"/>
      <c r="AF85" s="20"/>
      <c r="AG85" s="20"/>
      <c r="AH85" s="20"/>
      <c r="AI85" s="20"/>
      <c r="AV85" s="23"/>
    </row>
    <row r="86" spans="23:48" ht="35.1" customHeight="1" x14ac:dyDescent="0.3">
      <c r="W86" s="20"/>
      <c r="Y86" s="20"/>
      <c r="AF86" s="20"/>
      <c r="AG86" s="20"/>
      <c r="AH86" s="20"/>
      <c r="AI86" s="20"/>
      <c r="AV86" s="23"/>
    </row>
    <row r="87" spans="23:48" ht="35.1" customHeight="1" x14ac:dyDescent="0.3">
      <c r="W87" s="20"/>
      <c r="Y87" s="20"/>
      <c r="AF87" s="20"/>
      <c r="AG87" s="20"/>
      <c r="AH87" s="20"/>
      <c r="AI87" s="20"/>
      <c r="AV87" s="23"/>
    </row>
    <row r="88" spans="23:48" ht="35.1" customHeight="1" x14ac:dyDescent="0.3">
      <c r="W88" s="20"/>
      <c r="Y88" s="20"/>
      <c r="AF88" s="20"/>
      <c r="AG88" s="20"/>
      <c r="AH88" s="20"/>
      <c r="AI88" s="20"/>
      <c r="AV88" s="23"/>
    </row>
    <row r="89" spans="23:48" ht="35.1" customHeight="1" x14ac:dyDescent="0.3">
      <c r="W89" s="20"/>
      <c r="Y89" s="20"/>
      <c r="AF89" s="20"/>
      <c r="AG89" s="20"/>
      <c r="AH89" s="20"/>
      <c r="AI89" s="20"/>
      <c r="AV89" s="23"/>
    </row>
    <row r="90" spans="23:48" ht="35.1" customHeight="1" x14ac:dyDescent="0.3">
      <c r="W90" s="20"/>
      <c r="Y90" s="20"/>
      <c r="AF90" s="20"/>
      <c r="AG90" s="20"/>
      <c r="AH90" s="20"/>
      <c r="AI90" s="20"/>
      <c r="AV90" s="23"/>
    </row>
    <row r="91" spans="23:48" ht="35.1" customHeight="1" x14ac:dyDescent="0.3">
      <c r="W91" s="20"/>
      <c r="Y91" s="20"/>
      <c r="AF91" s="20"/>
      <c r="AG91" s="20"/>
      <c r="AH91" s="20"/>
      <c r="AI91" s="20"/>
      <c r="AV91" s="23"/>
    </row>
    <row r="92" spans="23:48" ht="35.1" customHeight="1" x14ac:dyDescent="0.3">
      <c r="W92" s="20"/>
      <c r="Y92" s="20"/>
      <c r="AF92" s="20"/>
      <c r="AG92" s="20"/>
      <c r="AH92" s="20"/>
      <c r="AI92" s="20"/>
      <c r="AV92" s="23"/>
    </row>
    <row r="93" spans="23:48" ht="35.1" customHeight="1" x14ac:dyDescent="0.3">
      <c r="W93" s="20"/>
      <c r="Y93" s="20"/>
      <c r="AF93" s="20"/>
      <c r="AG93" s="20"/>
      <c r="AH93" s="20"/>
      <c r="AI93" s="20"/>
      <c r="AV93" s="23"/>
    </row>
    <row r="94" spans="23:48" ht="35.1" customHeight="1" x14ac:dyDescent="0.3">
      <c r="W94" s="20"/>
      <c r="Y94" s="20"/>
      <c r="AF94" s="20"/>
      <c r="AG94" s="20"/>
      <c r="AH94" s="20"/>
      <c r="AI94" s="20"/>
      <c r="AV94" s="23"/>
    </row>
    <row r="95" spans="23:48" ht="35.1" customHeight="1" x14ac:dyDescent="0.3">
      <c r="W95" s="20"/>
      <c r="Y95" s="20"/>
      <c r="AF95" s="20"/>
      <c r="AG95" s="20"/>
      <c r="AH95" s="20"/>
      <c r="AI95" s="20"/>
      <c r="AV95" s="23"/>
    </row>
    <row r="96" spans="23:48" ht="35.1" customHeight="1" x14ac:dyDescent="0.3">
      <c r="W96" s="20"/>
      <c r="Y96" s="20"/>
      <c r="AF96" s="20"/>
      <c r="AG96" s="20"/>
      <c r="AH96" s="20"/>
      <c r="AI96" s="20"/>
      <c r="AV96" s="23"/>
    </row>
    <row r="97" spans="23:48" ht="35.1" customHeight="1" x14ac:dyDescent="0.3">
      <c r="W97" s="20"/>
      <c r="Y97" s="20"/>
      <c r="AF97" s="20"/>
      <c r="AG97" s="20"/>
      <c r="AH97" s="20"/>
      <c r="AI97" s="20"/>
      <c r="AV97" s="23"/>
    </row>
    <row r="98" spans="23:48" ht="35.1" customHeight="1" x14ac:dyDescent="0.3">
      <c r="W98" s="20"/>
      <c r="Y98" s="20"/>
      <c r="AF98" s="20"/>
      <c r="AG98" s="20"/>
      <c r="AH98" s="20"/>
      <c r="AI98" s="20"/>
      <c r="AV98" s="23"/>
    </row>
    <row r="99" spans="23:48" ht="35.1" customHeight="1" x14ac:dyDescent="0.3">
      <c r="W99" s="20"/>
      <c r="Y99" s="20"/>
      <c r="AF99" s="20"/>
      <c r="AG99" s="20"/>
      <c r="AH99" s="20"/>
      <c r="AI99" s="20"/>
      <c r="AV99" s="23"/>
    </row>
    <row r="100" spans="23:48" ht="35.1" customHeight="1" x14ac:dyDescent="0.3">
      <c r="W100" s="20"/>
      <c r="Y100" s="20"/>
      <c r="AF100" s="20"/>
      <c r="AG100" s="20"/>
      <c r="AH100" s="20"/>
      <c r="AI100" s="20"/>
      <c r="AV100" s="23"/>
    </row>
    <row r="101" spans="23:48" ht="35.1" customHeight="1" x14ac:dyDescent="0.3">
      <c r="W101" s="20"/>
      <c r="Y101" s="20"/>
      <c r="AF101" s="20"/>
      <c r="AG101" s="20"/>
      <c r="AH101" s="20"/>
      <c r="AI101" s="20"/>
      <c r="AV101" s="23"/>
    </row>
    <row r="102" spans="23:48" ht="35.1" customHeight="1" x14ac:dyDescent="0.3">
      <c r="W102" s="20"/>
      <c r="Y102" s="20"/>
      <c r="AF102" s="20"/>
      <c r="AG102" s="20"/>
      <c r="AH102" s="20"/>
      <c r="AI102" s="20"/>
      <c r="AV102" s="23"/>
    </row>
    <row r="103" spans="23:48" ht="35.1" customHeight="1" x14ac:dyDescent="0.3">
      <c r="W103" s="20"/>
      <c r="Y103" s="20"/>
      <c r="AF103" s="20"/>
      <c r="AG103" s="20"/>
      <c r="AH103" s="20"/>
      <c r="AI103" s="20"/>
      <c r="AV103" s="23"/>
    </row>
    <row r="104" spans="23:48" ht="35.1" customHeight="1" x14ac:dyDescent="0.3">
      <c r="W104" s="20"/>
      <c r="Y104" s="20"/>
      <c r="AF104" s="20"/>
      <c r="AG104" s="20"/>
      <c r="AH104" s="20"/>
      <c r="AI104" s="20"/>
      <c r="AV104" s="23"/>
    </row>
    <row r="105" spans="23:48" ht="35.1" customHeight="1" x14ac:dyDescent="0.3">
      <c r="W105" s="20"/>
      <c r="Y105" s="20"/>
      <c r="AF105" s="20"/>
      <c r="AG105" s="20"/>
      <c r="AH105" s="20"/>
      <c r="AI105" s="20"/>
      <c r="AV105" s="23"/>
    </row>
    <row r="106" spans="23:48" ht="35.1" customHeight="1" x14ac:dyDescent="0.3">
      <c r="W106" s="20"/>
      <c r="Y106" s="20"/>
      <c r="AF106" s="20"/>
      <c r="AG106" s="20"/>
      <c r="AH106" s="20"/>
      <c r="AI106" s="20"/>
      <c r="AV106" s="23"/>
    </row>
    <row r="107" spans="23:48" ht="35.1" customHeight="1" x14ac:dyDescent="0.3">
      <c r="W107" s="20"/>
      <c r="Y107" s="20"/>
      <c r="AF107" s="20"/>
      <c r="AG107" s="20"/>
      <c r="AH107" s="20"/>
      <c r="AI107" s="20"/>
      <c r="AV107" s="23"/>
    </row>
    <row r="108" spans="23:48" ht="35.1" customHeight="1" x14ac:dyDescent="0.3">
      <c r="W108" s="20"/>
      <c r="Y108" s="20"/>
      <c r="AF108" s="20"/>
      <c r="AG108" s="20"/>
      <c r="AH108" s="20"/>
      <c r="AI108" s="20"/>
      <c r="AV108" s="23"/>
    </row>
    <row r="109" spans="23:48" ht="35.1" customHeight="1" x14ac:dyDescent="0.3">
      <c r="W109" s="20"/>
      <c r="Y109" s="20"/>
      <c r="AF109" s="20"/>
      <c r="AG109" s="20"/>
      <c r="AH109" s="20"/>
      <c r="AI109" s="20"/>
      <c r="AV109" s="23"/>
    </row>
    <row r="110" spans="23:48" ht="35.1" customHeight="1" x14ac:dyDescent="0.3">
      <c r="W110" s="20"/>
      <c r="Y110" s="20"/>
      <c r="AF110" s="20"/>
      <c r="AG110" s="20"/>
      <c r="AH110" s="20"/>
      <c r="AI110" s="20"/>
      <c r="AV110" s="23"/>
    </row>
    <row r="111" spans="23:48" ht="35.1" customHeight="1" x14ac:dyDescent="0.3">
      <c r="W111" s="20"/>
      <c r="Y111" s="20"/>
      <c r="AF111" s="20"/>
      <c r="AG111" s="20"/>
      <c r="AH111" s="20"/>
      <c r="AI111" s="20"/>
      <c r="AV111" s="23"/>
    </row>
    <row r="112" spans="23:48" ht="35.1" customHeight="1" x14ac:dyDescent="0.3">
      <c r="W112" s="20"/>
      <c r="Y112" s="20"/>
      <c r="AF112" s="20"/>
      <c r="AG112" s="20"/>
      <c r="AH112" s="20"/>
      <c r="AI112" s="20"/>
      <c r="AV112" s="23"/>
    </row>
    <row r="113" spans="23:48" ht="35.1" customHeight="1" x14ac:dyDescent="0.3">
      <c r="W113" s="20"/>
      <c r="Y113" s="20"/>
      <c r="AF113" s="20"/>
      <c r="AG113" s="20"/>
      <c r="AH113" s="20"/>
      <c r="AI113" s="20"/>
      <c r="AV113" s="23"/>
    </row>
    <row r="114" spans="23:48" ht="35.1" customHeight="1" x14ac:dyDescent="0.3">
      <c r="W114" s="20"/>
      <c r="Y114" s="20"/>
      <c r="AF114" s="20"/>
      <c r="AG114" s="20"/>
      <c r="AH114" s="20"/>
      <c r="AI114" s="20"/>
      <c r="AV114" s="23"/>
    </row>
    <row r="115" spans="23:48" ht="35.1" customHeight="1" x14ac:dyDescent="0.3">
      <c r="W115" s="20"/>
      <c r="Y115" s="20"/>
      <c r="AF115" s="20"/>
      <c r="AG115" s="20"/>
      <c r="AH115" s="20"/>
      <c r="AI115" s="20"/>
      <c r="AV115" s="23"/>
    </row>
    <row r="116" spans="23:48" ht="35.1" customHeight="1" x14ac:dyDescent="0.3">
      <c r="W116" s="20"/>
      <c r="Y116" s="20"/>
      <c r="AF116" s="20"/>
      <c r="AG116" s="20"/>
      <c r="AH116" s="20"/>
      <c r="AI116" s="20"/>
      <c r="AV116" s="23"/>
    </row>
    <row r="117" spans="23:48" ht="35.1" customHeight="1" x14ac:dyDescent="0.3">
      <c r="W117" s="20"/>
      <c r="Y117" s="20"/>
      <c r="AF117" s="20"/>
      <c r="AG117" s="20"/>
      <c r="AH117" s="20"/>
      <c r="AI117" s="20"/>
      <c r="AV117" s="23"/>
    </row>
    <row r="118" spans="23:48" ht="35.1" customHeight="1" x14ac:dyDescent="0.3">
      <c r="W118" s="20"/>
      <c r="Y118" s="20"/>
      <c r="AF118" s="20"/>
      <c r="AG118" s="20"/>
      <c r="AH118" s="20"/>
      <c r="AI118" s="20"/>
      <c r="AV118" s="23"/>
    </row>
    <row r="119" spans="23:48" ht="35.1" customHeight="1" x14ac:dyDescent="0.3">
      <c r="W119" s="20"/>
      <c r="Y119" s="20"/>
      <c r="AF119" s="20"/>
      <c r="AG119" s="20"/>
      <c r="AH119" s="20"/>
      <c r="AI119" s="20"/>
      <c r="AV119" s="23"/>
    </row>
    <row r="120" spans="23:48" ht="35.1" customHeight="1" x14ac:dyDescent="0.3">
      <c r="W120" s="20"/>
      <c r="Y120" s="20"/>
      <c r="AF120" s="20"/>
      <c r="AG120" s="20"/>
      <c r="AH120" s="20"/>
      <c r="AI120" s="20"/>
      <c r="AV120" s="23"/>
    </row>
    <row r="121" spans="23:48" ht="35.1" customHeight="1" x14ac:dyDescent="0.3">
      <c r="W121" s="20"/>
      <c r="Y121" s="20"/>
      <c r="AF121" s="20"/>
      <c r="AG121" s="20"/>
      <c r="AH121" s="20"/>
      <c r="AI121" s="20"/>
      <c r="AV121" s="23"/>
    </row>
    <row r="122" spans="23:48" ht="35.1" customHeight="1" x14ac:dyDescent="0.3">
      <c r="W122" s="20"/>
      <c r="Y122" s="20"/>
      <c r="AF122" s="20"/>
      <c r="AG122" s="20"/>
      <c r="AH122" s="20"/>
      <c r="AI122" s="20"/>
      <c r="AV122" s="23"/>
    </row>
    <row r="123" spans="23:48" ht="35.1" customHeight="1" x14ac:dyDescent="0.3">
      <c r="W123" s="20"/>
      <c r="Y123" s="20"/>
      <c r="AF123" s="20"/>
      <c r="AG123" s="20"/>
      <c r="AH123" s="20"/>
      <c r="AI123" s="20"/>
      <c r="AV123" s="23"/>
    </row>
    <row r="124" spans="23:48" ht="35.1" customHeight="1" x14ac:dyDescent="0.3">
      <c r="W124" s="20"/>
      <c r="Y124" s="20"/>
      <c r="AF124" s="20"/>
      <c r="AG124" s="20"/>
      <c r="AH124" s="20"/>
      <c r="AI124" s="20"/>
      <c r="AV124" s="23"/>
    </row>
    <row r="125" spans="23:48" ht="35.1" customHeight="1" x14ac:dyDescent="0.3">
      <c r="W125" s="20"/>
      <c r="Y125" s="20"/>
      <c r="AF125" s="20"/>
      <c r="AG125" s="20"/>
      <c r="AH125" s="20"/>
      <c r="AI125" s="20"/>
      <c r="AV125" s="23"/>
    </row>
    <row r="126" spans="23:48" ht="35.1" customHeight="1" x14ac:dyDescent="0.3">
      <c r="W126" s="20"/>
      <c r="Y126" s="20"/>
      <c r="AF126" s="20"/>
      <c r="AG126" s="20"/>
      <c r="AH126" s="20"/>
      <c r="AI126" s="20"/>
      <c r="AV126" s="23"/>
    </row>
    <row r="127" spans="23:48" ht="35.1" customHeight="1" x14ac:dyDescent="0.3">
      <c r="W127" s="20"/>
      <c r="Y127" s="20"/>
      <c r="AF127" s="20"/>
      <c r="AG127" s="20"/>
      <c r="AH127" s="20"/>
      <c r="AI127" s="20"/>
      <c r="AV127" s="23"/>
    </row>
    <row r="128" spans="23:48" ht="35.1" customHeight="1" x14ac:dyDescent="0.3">
      <c r="W128" s="20"/>
      <c r="Y128" s="20"/>
      <c r="AF128" s="20"/>
      <c r="AG128" s="20"/>
      <c r="AH128" s="20"/>
      <c r="AI128" s="20"/>
      <c r="AV128" s="23"/>
    </row>
    <row r="129" spans="23:48" ht="35.1" customHeight="1" x14ac:dyDescent="0.3">
      <c r="W129" s="20"/>
      <c r="Y129" s="20"/>
      <c r="AF129" s="20"/>
      <c r="AG129" s="20"/>
      <c r="AH129" s="20"/>
      <c r="AI129" s="20"/>
      <c r="AV129" s="23"/>
    </row>
    <row r="130" spans="23:48" ht="35.1" customHeight="1" x14ac:dyDescent="0.3">
      <c r="W130" s="20"/>
      <c r="Y130" s="20"/>
      <c r="AF130" s="20"/>
      <c r="AG130" s="20"/>
      <c r="AH130" s="20"/>
      <c r="AI130" s="20"/>
      <c r="AV130" s="23"/>
    </row>
    <row r="131" spans="23:48" ht="35.1" customHeight="1" x14ac:dyDescent="0.3">
      <c r="W131" s="20"/>
      <c r="Y131" s="20"/>
      <c r="AF131" s="20"/>
      <c r="AG131" s="20"/>
      <c r="AH131" s="20"/>
      <c r="AI131" s="20"/>
      <c r="AV131" s="23"/>
    </row>
    <row r="132" spans="23:48" ht="35.1" customHeight="1" x14ac:dyDescent="0.3">
      <c r="W132" s="20"/>
      <c r="Y132" s="20"/>
      <c r="AF132" s="20"/>
      <c r="AG132" s="20"/>
      <c r="AH132" s="20"/>
      <c r="AI132" s="20"/>
      <c r="AV132" s="23"/>
    </row>
    <row r="133" spans="23:48" ht="35.1" customHeight="1" x14ac:dyDescent="0.3">
      <c r="W133" s="20"/>
      <c r="Y133" s="20"/>
      <c r="AF133" s="20"/>
      <c r="AG133" s="20"/>
      <c r="AH133" s="20"/>
      <c r="AI133" s="20"/>
      <c r="AV133" s="23"/>
    </row>
    <row r="134" spans="23:48" ht="35.1" customHeight="1" x14ac:dyDescent="0.3">
      <c r="W134" s="20"/>
      <c r="Y134" s="20"/>
      <c r="AF134" s="20"/>
      <c r="AG134" s="20"/>
      <c r="AH134" s="20"/>
      <c r="AI134" s="20"/>
      <c r="AV134" s="23"/>
    </row>
    <row r="135" spans="23:48" ht="35.1" customHeight="1" x14ac:dyDescent="0.3">
      <c r="W135" s="20"/>
      <c r="Y135" s="20"/>
      <c r="AF135" s="20"/>
      <c r="AG135" s="20"/>
      <c r="AH135" s="20"/>
      <c r="AI135" s="20"/>
      <c r="AV135" s="23"/>
    </row>
    <row r="136" spans="23:48" ht="35.1" customHeight="1" x14ac:dyDescent="0.3">
      <c r="W136" s="20"/>
      <c r="Y136" s="20"/>
      <c r="AF136" s="20"/>
      <c r="AG136" s="20"/>
      <c r="AH136" s="20"/>
      <c r="AI136" s="20"/>
      <c r="AV136" s="23"/>
    </row>
    <row r="137" spans="23:48" ht="35.1" customHeight="1" x14ac:dyDescent="0.3">
      <c r="W137" s="20"/>
      <c r="Y137" s="20"/>
      <c r="AF137" s="20"/>
      <c r="AG137" s="20"/>
      <c r="AH137" s="20"/>
      <c r="AI137" s="20"/>
      <c r="AV137" s="23"/>
    </row>
    <row r="138" spans="23:48" ht="35.1" customHeight="1" x14ac:dyDescent="0.3">
      <c r="W138" s="20"/>
      <c r="Y138" s="20"/>
      <c r="AF138" s="20"/>
      <c r="AG138" s="20"/>
      <c r="AH138" s="20"/>
      <c r="AI138" s="20"/>
      <c r="AV138" s="23"/>
    </row>
    <row r="139" spans="23:48" ht="35.1" customHeight="1" x14ac:dyDescent="0.3">
      <c r="W139" s="20"/>
      <c r="Y139" s="20"/>
      <c r="AF139" s="20"/>
      <c r="AG139" s="20"/>
      <c r="AH139" s="20"/>
      <c r="AI139" s="20"/>
      <c r="AV139" s="23"/>
    </row>
    <row r="140" spans="23:48" ht="35.1" customHeight="1" x14ac:dyDescent="0.3">
      <c r="W140" s="20"/>
      <c r="Y140" s="20"/>
      <c r="AF140" s="20"/>
      <c r="AG140" s="20"/>
      <c r="AH140" s="20"/>
      <c r="AI140" s="20"/>
      <c r="AV140" s="23"/>
    </row>
    <row r="141" spans="23:48" ht="35.1" customHeight="1" x14ac:dyDescent="0.3">
      <c r="W141" s="20"/>
      <c r="Y141" s="20"/>
      <c r="AF141" s="20"/>
      <c r="AG141" s="20"/>
      <c r="AH141" s="20"/>
      <c r="AI141" s="20"/>
      <c r="AV141" s="23"/>
    </row>
    <row r="142" spans="23:48" ht="35.1" customHeight="1" x14ac:dyDescent="0.3">
      <c r="W142" s="20"/>
      <c r="Y142" s="20"/>
      <c r="AF142" s="20"/>
      <c r="AG142" s="20"/>
      <c r="AH142" s="20"/>
      <c r="AI142" s="20"/>
      <c r="AV142" s="23"/>
    </row>
    <row r="143" spans="23:48" ht="35.1" customHeight="1" x14ac:dyDescent="0.3">
      <c r="W143" s="20"/>
      <c r="Y143" s="20"/>
      <c r="AF143" s="20"/>
      <c r="AG143" s="20"/>
      <c r="AH143" s="20"/>
      <c r="AI143" s="20"/>
      <c r="AV143" s="23"/>
    </row>
    <row r="144" spans="23:48" ht="35.1" customHeight="1" x14ac:dyDescent="0.3">
      <c r="W144" s="20"/>
      <c r="Y144" s="20"/>
      <c r="AF144" s="20"/>
      <c r="AG144" s="20"/>
      <c r="AH144" s="20"/>
      <c r="AI144" s="20"/>
      <c r="AV144" s="23"/>
    </row>
    <row r="145" spans="23:48" ht="35.1" customHeight="1" x14ac:dyDescent="0.3">
      <c r="W145" s="20"/>
      <c r="Y145" s="20"/>
      <c r="AF145" s="20"/>
      <c r="AG145" s="20"/>
      <c r="AH145" s="20"/>
      <c r="AI145" s="20"/>
      <c r="AV145" s="23"/>
    </row>
    <row r="146" spans="23:48" ht="35.1" customHeight="1" x14ac:dyDescent="0.3">
      <c r="W146" s="20"/>
      <c r="Y146" s="20"/>
      <c r="AF146" s="20"/>
      <c r="AG146" s="20"/>
      <c r="AH146" s="20"/>
      <c r="AI146" s="20"/>
      <c r="AV146" s="23"/>
    </row>
    <row r="147" spans="23:48" ht="35.1" customHeight="1" x14ac:dyDescent="0.3">
      <c r="W147" s="20"/>
      <c r="Y147" s="20"/>
      <c r="AF147" s="20"/>
      <c r="AG147" s="20"/>
      <c r="AH147" s="20"/>
      <c r="AI147" s="20"/>
      <c r="AV147" s="23"/>
    </row>
    <row r="148" spans="23:48" ht="35.1" customHeight="1" x14ac:dyDescent="0.3">
      <c r="W148" s="20"/>
      <c r="Y148" s="20"/>
      <c r="AF148" s="20"/>
      <c r="AG148" s="20"/>
      <c r="AH148" s="20"/>
      <c r="AI148" s="20"/>
      <c r="AV148" s="23"/>
    </row>
    <row r="149" spans="23:48" ht="35.1" customHeight="1" x14ac:dyDescent="0.3">
      <c r="W149" s="20"/>
      <c r="Y149" s="20"/>
      <c r="AF149" s="20"/>
      <c r="AG149" s="20"/>
      <c r="AH149" s="20"/>
      <c r="AI149" s="20"/>
      <c r="AV149" s="23"/>
    </row>
    <row r="150" spans="23:48" ht="35.1" customHeight="1" x14ac:dyDescent="0.3">
      <c r="W150" s="20"/>
      <c r="Y150" s="20"/>
      <c r="AF150" s="20"/>
      <c r="AG150" s="20"/>
      <c r="AH150" s="20"/>
      <c r="AI150" s="20"/>
      <c r="AV150" s="23"/>
    </row>
    <row r="151" spans="23:48" ht="35.1" customHeight="1" x14ac:dyDescent="0.3">
      <c r="W151" s="20"/>
      <c r="Y151" s="20"/>
      <c r="AF151" s="20"/>
      <c r="AG151" s="20"/>
      <c r="AH151" s="20"/>
      <c r="AI151" s="20"/>
      <c r="AV151" s="23"/>
    </row>
    <row r="152" spans="23:48" ht="35.1" customHeight="1" x14ac:dyDescent="0.3">
      <c r="W152" s="20"/>
      <c r="Y152" s="20"/>
      <c r="AF152" s="20"/>
      <c r="AG152" s="20"/>
      <c r="AH152" s="20"/>
      <c r="AI152" s="20"/>
      <c r="AV152" s="23"/>
    </row>
    <row r="153" spans="23:48" ht="35.1" customHeight="1" x14ac:dyDescent="0.3">
      <c r="W153" s="20"/>
      <c r="Y153" s="20"/>
      <c r="AF153" s="20"/>
      <c r="AG153" s="20"/>
      <c r="AH153" s="20"/>
      <c r="AI153" s="20"/>
      <c r="AV153" s="23"/>
    </row>
    <row r="154" spans="23:48" ht="35.1" customHeight="1" x14ac:dyDescent="0.3">
      <c r="W154" s="20"/>
      <c r="Y154" s="20"/>
      <c r="AF154" s="20"/>
      <c r="AG154" s="20"/>
      <c r="AH154" s="20"/>
      <c r="AI154" s="20"/>
      <c r="AV154" s="23"/>
    </row>
    <row r="155" spans="23:48" ht="35.1" customHeight="1" x14ac:dyDescent="0.3">
      <c r="W155" s="20"/>
      <c r="Y155" s="20"/>
      <c r="AF155" s="20"/>
      <c r="AG155" s="20"/>
      <c r="AH155" s="20"/>
      <c r="AI155" s="20"/>
      <c r="AV155" s="23"/>
    </row>
    <row r="156" spans="23:48" ht="35.1" customHeight="1" x14ac:dyDescent="0.3">
      <c r="W156" s="20"/>
      <c r="Y156" s="20"/>
      <c r="AF156" s="20"/>
      <c r="AG156" s="20"/>
      <c r="AH156" s="20"/>
      <c r="AI156" s="20"/>
      <c r="AV156" s="23"/>
    </row>
    <row r="157" spans="23:48" ht="35.1" customHeight="1" x14ac:dyDescent="0.3">
      <c r="W157" s="20"/>
      <c r="Y157" s="20"/>
      <c r="AF157" s="20"/>
      <c r="AG157" s="20"/>
      <c r="AH157" s="20"/>
      <c r="AI157" s="20"/>
      <c r="AV157" s="23"/>
    </row>
    <row r="158" spans="23:48" ht="35.1" customHeight="1" x14ac:dyDescent="0.3">
      <c r="W158" s="20"/>
      <c r="Y158" s="20"/>
      <c r="AF158" s="20"/>
      <c r="AG158" s="20"/>
      <c r="AH158" s="20"/>
      <c r="AI158" s="20"/>
      <c r="AV158" s="23"/>
    </row>
    <row r="159" spans="23:48" ht="35.1" customHeight="1" x14ac:dyDescent="0.3">
      <c r="W159" s="20"/>
      <c r="Y159" s="20"/>
      <c r="AF159" s="20"/>
      <c r="AG159" s="20"/>
      <c r="AH159" s="20"/>
      <c r="AI159" s="20"/>
      <c r="AV159" s="23"/>
    </row>
    <row r="160" spans="23:48" ht="35.1" customHeight="1" x14ac:dyDescent="0.3">
      <c r="W160" s="20"/>
      <c r="Y160" s="20"/>
      <c r="AF160" s="20"/>
      <c r="AG160" s="20"/>
      <c r="AH160" s="20"/>
      <c r="AI160" s="20"/>
      <c r="AV160" s="23"/>
    </row>
    <row r="161" spans="23:48" ht="35.1" customHeight="1" x14ac:dyDescent="0.3">
      <c r="W161" s="20"/>
      <c r="Y161" s="20"/>
      <c r="AF161" s="20"/>
      <c r="AG161" s="20"/>
      <c r="AH161" s="20"/>
      <c r="AI161" s="20"/>
      <c r="AV161" s="23"/>
    </row>
    <row r="162" spans="23:48" ht="35.1" customHeight="1" x14ac:dyDescent="0.3">
      <c r="W162" s="20"/>
      <c r="Y162" s="20"/>
      <c r="AF162" s="20"/>
      <c r="AG162" s="20"/>
      <c r="AH162" s="20"/>
      <c r="AI162" s="20"/>
      <c r="AV162" s="23"/>
    </row>
    <row r="163" spans="23:48" ht="35.1" customHeight="1" x14ac:dyDescent="0.3">
      <c r="W163" s="20"/>
      <c r="Y163" s="20"/>
      <c r="AF163" s="20"/>
      <c r="AG163" s="20"/>
      <c r="AH163" s="20"/>
      <c r="AI163" s="20"/>
      <c r="AV163" s="23"/>
    </row>
    <row r="164" spans="23:48" ht="35.1" customHeight="1" x14ac:dyDescent="0.3">
      <c r="W164" s="20"/>
      <c r="Y164" s="20"/>
      <c r="AF164" s="20"/>
      <c r="AG164" s="20"/>
      <c r="AH164" s="20"/>
      <c r="AI164" s="20"/>
      <c r="AV164" s="23"/>
    </row>
    <row r="165" spans="23:48" ht="35.1" customHeight="1" x14ac:dyDescent="0.3">
      <c r="W165" s="20"/>
      <c r="Y165" s="20"/>
      <c r="AF165" s="20"/>
      <c r="AG165" s="20"/>
      <c r="AH165" s="20"/>
      <c r="AI165" s="20"/>
      <c r="AV165" s="23"/>
    </row>
    <row r="166" spans="23:48" ht="35.1" customHeight="1" x14ac:dyDescent="0.3">
      <c r="W166" s="20"/>
      <c r="Y166" s="20"/>
      <c r="AF166" s="20"/>
      <c r="AG166" s="20"/>
      <c r="AH166" s="20"/>
      <c r="AI166" s="20"/>
      <c r="AV166" s="23"/>
    </row>
    <row r="167" spans="23:48" ht="35.1" customHeight="1" x14ac:dyDescent="0.3">
      <c r="W167" s="20"/>
      <c r="Y167" s="20"/>
      <c r="AF167" s="20"/>
      <c r="AG167" s="20"/>
      <c r="AH167" s="20"/>
      <c r="AI167" s="20"/>
      <c r="AV167" s="23"/>
    </row>
    <row r="168" spans="23:48" ht="35.1" customHeight="1" x14ac:dyDescent="0.3">
      <c r="W168" s="20"/>
      <c r="Y168" s="20"/>
      <c r="AF168" s="20"/>
      <c r="AG168" s="20"/>
      <c r="AH168" s="20"/>
      <c r="AI168" s="20"/>
      <c r="AV168" s="23"/>
    </row>
    <row r="169" spans="23:48" ht="35.1" customHeight="1" x14ac:dyDescent="0.3">
      <c r="W169" s="20"/>
      <c r="Y169" s="20"/>
      <c r="AF169" s="20"/>
      <c r="AG169" s="20"/>
      <c r="AH169" s="20"/>
      <c r="AI169" s="20"/>
      <c r="AV169" s="23"/>
    </row>
    <row r="170" spans="23:48" ht="35.1" customHeight="1" x14ac:dyDescent="0.3">
      <c r="W170" s="20"/>
      <c r="Y170" s="20"/>
      <c r="AF170" s="20"/>
      <c r="AG170" s="20"/>
      <c r="AH170" s="20"/>
      <c r="AI170" s="20"/>
      <c r="AV170" s="23"/>
    </row>
    <row r="171" spans="23:48" ht="35.1" customHeight="1" x14ac:dyDescent="0.3">
      <c r="W171" s="20"/>
      <c r="Y171" s="20"/>
      <c r="AF171" s="20"/>
      <c r="AG171" s="20"/>
      <c r="AH171" s="20"/>
      <c r="AI171" s="20"/>
      <c r="AV171" s="23"/>
    </row>
    <row r="172" spans="23:48" ht="35.1" customHeight="1" x14ac:dyDescent="0.3">
      <c r="W172" s="20"/>
      <c r="Y172" s="20"/>
      <c r="AF172" s="20"/>
      <c r="AG172" s="20"/>
      <c r="AH172" s="20"/>
      <c r="AI172" s="20"/>
      <c r="AV172" s="23"/>
    </row>
    <row r="173" spans="23:48" ht="35.1" customHeight="1" x14ac:dyDescent="0.3">
      <c r="W173" s="20"/>
      <c r="Y173" s="20"/>
      <c r="AF173" s="20"/>
      <c r="AG173" s="20"/>
      <c r="AH173" s="20"/>
      <c r="AI173" s="20"/>
      <c r="AV173" s="23"/>
    </row>
    <row r="174" spans="23:48" ht="35.1" customHeight="1" x14ac:dyDescent="0.3">
      <c r="W174" s="20"/>
      <c r="Y174" s="20"/>
      <c r="AF174" s="20"/>
      <c r="AG174" s="20"/>
      <c r="AH174" s="20"/>
      <c r="AI174" s="20"/>
      <c r="AV174" s="23"/>
    </row>
    <row r="175" spans="23:48" ht="35.1" customHeight="1" x14ac:dyDescent="0.3">
      <c r="W175" s="20"/>
      <c r="Y175" s="20"/>
      <c r="AF175" s="20"/>
      <c r="AG175" s="20"/>
      <c r="AH175" s="20"/>
      <c r="AI175" s="20"/>
      <c r="AV175" s="23"/>
    </row>
    <row r="176" spans="23:48" ht="35.1" customHeight="1" x14ac:dyDescent="0.3">
      <c r="W176" s="20"/>
      <c r="Y176" s="20"/>
      <c r="AF176" s="20"/>
      <c r="AG176" s="20"/>
      <c r="AH176" s="20"/>
      <c r="AI176" s="20"/>
      <c r="AV176" s="23"/>
    </row>
    <row r="177" spans="23:48" ht="35.1" customHeight="1" x14ac:dyDescent="0.3">
      <c r="W177" s="20"/>
      <c r="Y177" s="20"/>
      <c r="AF177" s="20"/>
      <c r="AG177" s="20"/>
      <c r="AH177" s="20"/>
      <c r="AI177" s="20"/>
      <c r="AV177" s="23"/>
    </row>
    <row r="178" spans="23:48" ht="35.1" customHeight="1" x14ac:dyDescent="0.3">
      <c r="W178" s="20"/>
      <c r="Y178" s="20"/>
      <c r="AF178" s="20"/>
      <c r="AG178" s="20"/>
      <c r="AH178" s="20"/>
      <c r="AI178" s="20"/>
      <c r="AV178" s="23"/>
    </row>
    <row r="179" spans="23:48" ht="35.1" customHeight="1" x14ac:dyDescent="0.3">
      <c r="W179" s="20"/>
      <c r="Y179" s="20"/>
      <c r="AF179" s="20"/>
      <c r="AG179" s="20"/>
      <c r="AH179" s="20"/>
      <c r="AI179" s="20"/>
      <c r="AV179" s="23"/>
    </row>
    <row r="180" spans="23:48" ht="35.1" customHeight="1" x14ac:dyDescent="0.3">
      <c r="W180" s="20"/>
      <c r="Y180" s="20"/>
      <c r="AF180" s="20"/>
      <c r="AG180" s="20"/>
      <c r="AH180" s="20"/>
      <c r="AI180" s="20"/>
      <c r="AV180" s="23"/>
    </row>
    <row r="181" spans="23:48" ht="35.1" customHeight="1" x14ac:dyDescent="0.3">
      <c r="W181" s="20"/>
      <c r="Y181" s="20"/>
      <c r="AF181" s="20"/>
      <c r="AG181" s="20"/>
      <c r="AH181" s="20"/>
      <c r="AI181" s="20"/>
      <c r="AV181" s="23"/>
    </row>
    <row r="182" spans="23:48" ht="35.1" customHeight="1" x14ac:dyDescent="0.3">
      <c r="W182" s="20"/>
      <c r="Y182" s="20"/>
      <c r="AF182" s="20"/>
      <c r="AG182" s="20"/>
      <c r="AH182" s="20"/>
      <c r="AI182" s="20"/>
      <c r="AV182" s="23"/>
    </row>
    <row r="183" spans="23:48" ht="35.1" customHeight="1" x14ac:dyDescent="0.3">
      <c r="W183" s="20"/>
      <c r="Y183" s="20"/>
      <c r="AF183" s="20"/>
      <c r="AG183" s="20"/>
      <c r="AH183" s="20"/>
      <c r="AI183" s="20"/>
      <c r="AV183" s="23"/>
    </row>
    <row r="184" spans="23:48" ht="35.1" customHeight="1" x14ac:dyDescent="0.3">
      <c r="W184" s="20"/>
      <c r="Y184" s="20"/>
      <c r="AF184" s="20"/>
      <c r="AG184" s="20"/>
      <c r="AH184" s="20"/>
      <c r="AI184" s="20"/>
      <c r="AV184" s="23"/>
    </row>
    <row r="185" spans="23:48" ht="35.1" customHeight="1" x14ac:dyDescent="0.3">
      <c r="W185" s="20"/>
      <c r="Y185" s="20"/>
      <c r="AF185" s="20"/>
      <c r="AG185" s="20"/>
      <c r="AH185" s="20"/>
      <c r="AI185" s="20"/>
      <c r="AV185" s="23"/>
    </row>
    <row r="186" spans="23:48" ht="35.1" customHeight="1" x14ac:dyDescent="0.3">
      <c r="W186" s="20"/>
      <c r="Y186" s="20"/>
      <c r="AF186" s="20"/>
      <c r="AG186" s="20"/>
      <c r="AH186" s="20"/>
      <c r="AI186" s="20"/>
      <c r="AV186" s="23"/>
    </row>
    <row r="187" spans="23:48" ht="35.1" customHeight="1" x14ac:dyDescent="0.3">
      <c r="W187" s="20"/>
      <c r="Y187" s="20"/>
      <c r="AF187" s="20"/>
      <c r="AG187" s="20"/>
      <c r="AH187" s="20"/>
      <c r="AI187" s="20"/>
      <c r="AV187" s="23"/>
    </row>
    <row r="188" spans="23:48" ht="35.1" customHeight="1" x14ac:dyDescent="0.3">
      <c r="W188" s="20"/>
      <c r="Y188" s="20"/>
      <c r="AF188" s="20"/>
      <c r="AG188" s="20"/>
      <c r="AH188" s="20"/>
      <c r="AI188" s="20"/>
      <c r="AV188" s="23"/>
    </row>
    <row r="189" spans="23:48" ht="35.1" customHeight="1" x14ac:dyDescent="0.3">
      <c r="W189" s="20"/>
      <c r="Y189" s="20"/>
      <c r="AF189" s="20"/>
      <c r="AG189" s="20"/>
      <c r="AH189" s="20"/>
      <c r="AI189" s="20"/>
      <c r="AV189" s="23"/>
    </row>
    <row r="190" spans="23:48" ht="35.1" customHeight="1" x14ac:dyDescent="0.3">
      <c r="W190" s="20"/>
      <c r="Y190" s="20"/>
      <c r="AF190" s="20"/>
      <c r="AG190" s="20"/>
      <c r="AH190" s="20"/>
      <c r="AI190" s="20"/>
      <c r="AV190" s="23"/>
    </row>
    <row r="191" spans="23:48" ht="35.1" customHeight="1" x14ac:dyDescent="0.3">
      <c r="W191" s="20"/>
      <c r="Y191" s="20"/>
      <c r="AF191" s="20"/>
      <c r="AG191" s="20"/>
      <c r="AH191" s="20"/>
      <c r="AI191" s="20"/>
      <c r="AV191" s="23"/>
    </row>
    <row r="192" spans="23:48" ht="35.1" customHeight="1" x14ac:dyDescent="0.3">
      <c r="W192" s="20"/>
      <c r="Y192" s="20"/>
      <c r="AF192" s="20"/>
      <c r="AG192" s="20"/>
      <c r="AH192" s="20"/>
      <c r="AI192" s="20"/>
      <c r="AV192" s="23"/>
    </row>
    <row r="193" spans="23:48" ht="35.1" customHeight="1" x14ac:dyDescent="0.3">
      <c r="W193" s="20"/>
      <c r="Y193" s="20"/>
      <c r="AF193" s="20"/>
      <c r="AG193" s="20"/>
      <c r="AH193" s="20"/>
      <c r="AI193" s="20"/>
      <c r="AV193" s="23"/>
    </row>
    <row r="194" spans="23:48" ht="35.1" customHeight="1" x14ac:dyDescent="0.3">
      <c r="W194" s="20"/>
      <c r="Y194" s="20"/>
      <c r="AF194" s="20"/>
      <c r="AG194" s="20"/>
      <c r="AH194" s="20"/>
      <c r="AI194" s="20"/>
      <c r="AV194" s="23"/>
    </row>
    <row r="195" spans="23:48" ht="35.1" customHeight="1" x14ac:dyDescent="0.3">
      <c r="W195" s="20"/>
      <c r="Y195" s="20"/>
      <c r="AF195" s="20"/>
      <c r="AG195" s="20"/>
      <c r="AH195" s="20"/>
      <c r="AI195" s="20"/>
      <c r="AV195" s="23"/>
    </row>
    <row r="196" spans="23:48" ht="35.1" customHeight="1" x14ac:dyDescent="0.3">
      <c r="W196" s="20"/>
      <c r="Y196" s="20"/>
      <c r="AF196" s="20"/>
      <c r="AG196" s="20"/>
      <c r="AH196" s="20"/>
      <c r="AI196" s="20"/>
      <c r="AV196" s="23"/>
    </row>
    <row r="197" spans="23:48" ht="35.1" customHeight="1" x14ac:dyDescent="0.3">
      <c r="W197" s="20"/>
      <c r="Y197" s="20"/>
      <c r="AF197" s="20"/>
      <c r="AG197" s="20"/>
      <c r="AH197" s="20"/>
      <c r="AI197" s="20"/>
      <c r="AV197" s="23"/>
    </row>
    <row r="198" spans="23:48" ht="35.1" customHeight="1" x14ac:dyDescent="0.3">
      <c r="W198" s="20"/>
      <c r="Y198" s="20"/>
      <c r="AF198" s="20"/>
      <c r="AG198" s="20"/>
      <c r="AH198" s="20"/>
      <c r="AI198" s="20"/>
      <c r="AV198" s="23"/>
    </row>
    <row r="199" spans="23:48" ht="35.1" customHeight="1" x14ac:dyDescent="0.3">
      <c r="W199" s="20"/>
      <c r="Y199" s="20"/>
      <c r="AF199" s="20"/>
      <c r="AG199" s="20"/>
      <c r="AH199" s="20"/>
      <c r="AI199" s="20"/>
      <c r="AV199" s="23"/>
    </row>
    <row r="200" spans="23:48" ht="35.1" customHeight="1" x14ac:dyDescent="0.3">
      <c r="W200" s="20"/>
      <c r="Y200" s="20"/>
      <c r="AF200" s="20"/>
      <c r="AG200" s="20"/>
      <c r="AH200" s="20"/>
      <c r="AI200" s="20"/>
      <c r="AV200" s="23"/>
    </row>
    <row r="201" spans="23:48" ht="35.1" customHeight="1" x14ac:dyDescent="0.3">
      <c r="W201" s="20"/>
      <c r="Y201" s="20"/>
      <c r="AF201" s="20"/>
      <c r="AG201" s="20"/>
      <c r="AH201" s="20"/>
      <c r="AI201" s="20"/>
      <c r="AV201" s="23"/>
    </row>
    <row r="202" spans="23:48" ht="35.1" customHeight="1" x14ac:dyDescent="0.3">
      <c r="W202" s="20"/>
      <c r="Y202" s="20"/>
      <c r="AF202" s="20"/>
      <c r="AG202" s="20"/>
      <c r="AH202" s="20"/>
      <c r="AI202" s="20"/>
      <c r="AV202" s="23"/>
    </row>
    <row r="203" spans="23:48" ht="35.1" customHeight="1" x14ac:dyDescent="0.3">
      <c r="W203" s="20"/>
      <c r="Y203" s="20"/>
      <c r="AF203" s="20"/>
      <c r="AG203" s="20"/>
      <c r="AH203" s="20"/>
      <c r="AI203" s="20"/>
      <c r="AV203" s="23"/>
    </row>
    <row r="204" spans="23:48" ht="35.1" customHeight="1" x14ac:dyDescent="0.3">
      <c r="W204" s="20"/>
      <c r="Y204" s="20"/>
      <c r="AF204" s="20"/>
      <c r="AG204" s="20"/>
      <c r="AH204" s="20"/>
      <c r="AI204" s="20"/>
      <c r="AV204" s="23"/>
    </row>
    <row r="205" spans="23:48" ht="35.1" customHeight="1" x14ac:dyDescent="0.3">
      <c r="W205" s="20"/>
      <c r="Y205" s="20"/>
      <c r="AF205" s="20"/>
      <c r="AG205" s="20"/>
      <c r="AH205" s="20"/>
      <c r="AI205" s="20"/>
      <c r="AV205" s="23"/>
    </row>
    <row r="206" spans="23:48" ht="35.1" customHeight="1" x14ac:dyDescent="0.3">
      <c r="W206" s="20"/>
      <c r="Y206" s="20"/>
      <c r="AF206" s="20"/>
      <c r="AG206" s="20"/>
      <c r="AH206" s="20"/>
      <c r="AI206" s="20"/>
      <c r="AV206" s="23"/>
    </row>
    <row r="207" spans="23:48" ht="35.1" customHeight="1" x14ac:dyDescent="0.3">
      <c r="W207" s="20"/>
      <c r="Y207" s="20"/>
      <c r="AF207" s="20"/>
      <c r="AG207" s="20"/>
      <c r="AH207" s="20"/>
      <c r="AI207" s="20"/>
      <c r="AV207" s="23"/>
    </row>
    <row r="208" spans="23:48" ht="35.1" customHeight="1" x14ac:dyDescent="0.3">
      <c r="W208" s="20"/>
      <c r="Y208" s="20"/>
      <c r="AF208" s="20"/>
      <c r="AG208" s="20"/>
      <c r="AH208" s="20"/>
      <c r="AI208" s="20"/>
      <c r="AV208" s="23"/>
    </row>
    <row r="209" spans="23:48" ht="35.1" customHeight="1" x14ac:dyDescent="0.3">
      <c r="W209" s="20"/>
      <c r="Y209" s="20"/>
      <c r="AF209" s="20"/>
      <c r="AG209" s="20"/>
      <c r="AH209" s="20"/>
      <c r="AI209" s="20"/>
      <c r="AV209" s="23"/>
    </row>
    <row r="210" spans="23:48" ht="35.1" customHeight="1" x14ac:dyDescent="0.3">
      <c r="W210" s="20"/>
      <c r="Y210" s="20"/>
      <c r="AF210" s="20"/>
      <c r="AG210" s="20"/>
      <c r="AH210" s="20"/>
      <c r="AI210" s="20"/>
      <c r="AV210" s="23"/>
    </row>
    <row r="211" spans="23:48" ht="35.1" customHeight="1" x14ac:dyDescent="0.3">
      <c r="W211" s="20"/>
      <c r="Y211" s="20"/>
      <c r="AF211" s="20"/>
      <c r="AG211" s="20"/>
      <c r="AH211" s="20"/>
      <c r="AI211" s="20"/>
      <c r="AV211" s="23"/>
    </row>
    <row r="212" spans="23:48" ht="35.1" customHeight="1" x14ac:dyDescent="0.3">
      <c r="W212" s="20"/>
      <c r="Y212" s="20"/>
      <c r="AF212" s="20"/>
      <c r="AG212" s="20"/>
      <c r="AH212" s="20"/>
      <c r="AI212" s="20"/>
      <c r="AV212" s="23"/>
    </row>
    <row r="213" spans="23:48" ht="35.1" customHeight="1" x14ac:dyDescent="0.3">
      <c r="W213" s="20"/>
      <c r="Y213" s="20"/>
      <c r="AF213" s="20"/>
      <c r="AG213" s="20"/>
      <c r="AH213" s="20"/>
      <c r="AI213" s="20"/>
      <c r="AV213" s="23"/>
    </row>
    <row r="214" spans="23:48" ht="35.1" customHeight="1" x14ac:dyDescent="0.3">
      <c r="W214" s="20"/>
      <c r="Y214" s="20"/>
      <c r="AF214" s="20"/>
      <c r="AG214" s="20"/>
      <c r="AH214" s="20"/>
      <c r="AI214" s="20"/>
      <c r="AV214" s="23"/>
    </row>
    <row r="215" spans="23:48" ht="35.1" customHeight="1" x14ac:dyDescent="0.3">
      <c r="W215" s="20"/>
      <c r="Y215" s="20"/>
      <c r="AF215" s="20"/>
      <c r="AG215" s="20"/>
      <c r="AH215" s="20"/>
      <c r="AI215" s="20"/>
      <c r="AV215" s="23"/>
    </row>
    <row r="216" spans="23:48" ht="35.1" customHeight="1" x14ac:dyDescent="0.3">
      <c r="W216" s="20"/>
      <c r="Y216" s="20"/>
      <c r="AF216" s="20"/>
      <c r="AG216" s="20"/>
      <c r="AH216" s="20"/>
      <c r="AI216" s="20"/>
      <c r="AV216" s="23"/>
    </row>
    <row r="217" spans="23:48" ht="35.1" customHeight="1" x14ac:dyDescent="0.3">
      <c r="W217" s="20"/>
      <c r="Y217" s="20"/>
      <c r="AF217" s="20"/>
      <c r="AG217" s="20"/>
      <c r="AH217" s="20"/>
      <c r="AI217" s="20"/>
      <c r="AV217" s="23"/>
    </row>
    <row r="218" spans="23:48" ht="35.1" customHeight="1" x14ac:dyDescent="0.3">
      <c r="W218" s="20"/>
      <c r="Y218" s="20"/>
      <c r="AF218" s="20"/>
      <c r="AG218" s="20"/>
      <c r="AH218" s="20"/>
      <c r="AI218" s="20"/>
      <c r="AV218" s="23"/>
    </row>
    <row r="219" spans="23:48" ht="35.1" customHeight="1" x14ac:dyDescent="0.3">
      <c r="W219" s="20"/>
      <c r="Y219" s="20"/>
      <c r="AF219" s="20"/>
      <c r="AG219" s="20"/>
      <c r="AH219" s="20"/>
      <c r="AI219" s="20"/>
      <c r="AV219" s="23"/>
    </row>
    <row r="220" spans="23:48" ht="35.1" customHeight="1" x14ac:dyDescent="0.3">
      <c r="W220" s="20"/>
      <c r="Y220" s="20"/>
      <c r="AF220" s="20"/>
      <c r="AG220" s="20"/>
      <c r="AH220" s="20"/>
      <c r="AI220" s="20"/>
      <c r="AV220" s="23"/>
    </row>
    <row r="221" spans="23:48" ht="35.1" customHeight="1" x14ac:dyDescent="0.3">
      <c r="W221" s="20"/>
      <c r="Y221" s="20"/>
      <c r="AF221" s="20"/>
      <c r="AG221" s="20"/>
      <c r="AH221" s="20"/>
      <c r="AI221" s="20"/>
      <c r="AV221" s="23"/>
    </row>
    <row r="222" spans="23:48" ht="35.1" customHeight="1" x14ac:dyDescent="0.3">
      <c r="W222" s="20"/>
      <c r="Y222" s="20"/>
      <c r="AF222" s="20"/>
      <c r="AG222" s="20"/>
      <c r="AH222" s="20"/>
      <c r="AI222" s="20"/>
      <c r="AV222" s="23"/>
    </row>
    <row r="223" spans="23:48" ht="35.1" customHeight="1" x14ac:dyDescent="0.3">
      <c r="W223" s="20"/>
      <c r="Y223" s="20"/>
      <c r="AF223" s="20"/>
      <c r="AG223" s="20"/>
      <c r="AH223" s="20"/>
      <c r="AI223" s="20"/>
      <c r="AV223" s="23"/>
    </row>
    <row r="224" spans="23:48" ht="35.1" customHeight="1" x14ac:dyDescent="0.3">
      <c r="W224" s="20"/>
      <c r="Y224" s="20"/>
      <c r="AF224" s="20"/>
      <c r="AG224" s="20"/>
      <c r="AH224" s="20"/>
      <c r="AI224" s="20"/>
      <c r="AV224" s="23"/>
    </row>
    <row r="225" spans="23:48" ht="35.1" customHeight="1" x14ac:dyDescent="0.3">
      <c r="W225" s="20"/>
      <c r="Y225" s="20"/>
      <c r="AF225" s="20"/>
      <c r="AG225" s="20"/>
      <c r="AH225" s="20"/>
      <c r="AI225" s="20"/>
      <c r="AV225" s="23"/>
    </row>
    <row r="226" spans="23:48" ht="35.1" customHeight="1" x14ac:dyDescent="0.3">
      <c r="W226" s="20"/>
      <c r="Y226" s="20"/>
      <c r="AF226" s="20"/>
      <c r="AG226" s="20"/>
      <c r="AH226" s="20"/>
      <c r="AI226" s="20"/>
      <c r="AV226" s="23"/>
    </row>
    <row r="227" spans="23:48" ht="35.1" customHeight="1" x14ac:dyDescent="0.3">
      <c r="W227" s="20"/>
      <c r="Y227" s="20"/>
      <c r="AF227" s="20"/>
      <c r="AG227" s="20"/>
      <c r="AH227" s="20"/>
      <c r="AI227" s="20"/>
      <c r="AV227" s="23"/>
    </row>
    <row r="228" spans="23:48" ht="35.1" customHeight="1" x14ac:dyDescent="0.3">
      <c r="W228" s="20"/>
      <c r="Y228" s="20"/>
      <c r="AF228" s="20"/>
      <c r="AG228" s="20"/>
      <c r="AH228" s="20"/>
      <c r="AI228" s="20"/>
      <c r="AV228" s="23"/>
    </row>
    <row r="229" spans="23:48" ht="35.1" customHeight="1" x14ac:dyDescent="0.3">
      <c r="W229" s="20"/>
      <c r="Y229" s="20"/>
      <c r="AF229" s="20"/>
      <c r="AG229" s="20"/>
      <c r="AH229" s="20"/>
      <c r="AI229" s="20"/>
      <c r="AV229" s="23"/>
    </row>
    <row r="230" spans="23:48" ht="35.1" customHeight="1" x14ac:dyDescent="0.3">
      <c r="W230" s="20"/>
      <c r="Y230" s="20"/>
      <c r="AF230" s="20"/>
      <c r="AG230" s="20"/>
      <c r="AH230" s="20"/>
      <c r="AI230" s="20"/>
      <c r="AV230" s="23"/>
    </row>
    <row r="231" spans="23:48" ht="35.1" customHeight="1" x14ac:dyDescent="0.3">
      <c r="W231" s="20"/>
      <c r="Y231" s="20"/>
      <c r="AF231" s="20"/>
      <c r="AG231" s="20"/>
      <c r="AH231" s="20"/>
      <c r="AI231" s="20"/>
      <c r="AV231" s="23"/>
    </row>
    <row r="232" spans="23:48" ht="35.1" customHeight="1" x14ac:dyDescent="0.3">
      <c r="W232" s="20"/>
      <c r="Y232" s="20"/>
      <c r="AF232" s="20"/>
      <c r="AG232" s="20"/>
      <c r="AH232" s="20"/>
      <c r="AI232" s="20"/>
      <c r="AV232" s="23"/>
    </row>
    <row r="233" spans="23:48" ht="35.1" customHeight="1" x14ac:dyDescent="0.3">
      <c r="W233" s="20"/>
      <c r="Y233" s="20"/>
      <c r="AF233" s="20"/>
      <c r="AG233" s="20"/>
      <c r="AH233" s="20"/>
      <c r="AI233" s="20"/>
      <c r="AV233" s="23"/>
    </row>
    <row r="234" spans="23:48" ht="35.1" customHeight="1" x14ac:dyDescent="0.3">
      <c r="W234" s="20"/>
      <c r="Y234" s="20"/>
      <c r="AF234" s="20"/>
      <c r="AG234" s="20"/>
      <c r="AH234" s="20"/>
      <c r="AI234" s="20"/>
      <c r="AV234" s="23"/>
    </row>
    <row r="235" spans="23:48" ht="35.1" customHeight="1" x14ac:dyDescent="0.3">
      <c r="W235" s="20"/>
      <c r="Y235" s="20"/>
      <c r="AF235" s="20"/>
      <c r="AG235" s="20"/>
      <c r="AH235" s="20"/>
      <c r="AI235" s="20"/>
      <c r="AV235" s="23"/>
    </row>
    <row r="236" spans="23:48" ht="35.1" customHeight="1" x14ac:dyDescent="0.3">
      <c r="W236" s="20"/>
      <c r="Y236" s="20"/>
      <c r="AF236" s="20"/>
      <c r="AG236" s="20"/>
      <c r="AH236" s="20"/>
      <c r="AI236" s="20"/>
      <c r="AV236" s="23"/>
    </row>
    <row r="237" spans="23:48" ht="35.1" customHeight="1" x14ac:dyDescent="0.3">
      <c r="W237" s="20"/>
      <c r="Y237" s="20"/>
      <c r="AF237" s="20"/>
      <c r="AG237" s="20"/>
      <c r="AH237" s="20"/>
      <c r="AI237" s="20"/>
      <c r="AV237" s="23"/>
    </row>
    <row r="238" spans="23:48" ht="35.1" customHeight="1" x14ac:dyDescent="0.3">
      <c r="W238" s="20"/>
      <c r="Y238" s="20"/>
      <c r="AF238" s="20"/>
      <c r="AG238" s="20"/>
      <c r="AH238" s="20"/>
      <c r="AI238" s="20"/>
      <c r="AV238" s="23"/>
    </row>
    <row r="239" spans="23:48" ht="35.1" customHeight="1" x14ac:dyDescent="0.3">
      <c r="W239" s="20"/>
      <c r="Y239" s="20"/>
      <c r="AF239" s="20"/>
      <c r="AG239" s="20"/>
      <c r="AH239" s="20"/>
      <c r="AI239" s="20"/>
      <c r="AV239" s="23"/>
    </row>
    <row r="240" spans="23:48" ht="35.1" customHeight="1" x14ac:dyDescent="0.3">
      <c r="W240" s="20"/>
      <c r="Y240" s="20"/>
      <c r="AF240" s="20"/>
      <c r="AG240" s="20"/>
      <c r="AH240" s="20"/>
      <c r="AI240" s="20"/>
      <c r="AV240" s="23"/>
    </row>
    <row r="241" spans="23:48" ht="35.1" customHeight="1" x14ac:dyDescent="0.3">
      <c r="W241" s="20"/>
      <c r="Y241" s="20"/>
      <c r="AF241" s="20"/>
      <c r="AG241" s="20"/>
      <c r="AH241" s="20"/>
      <c r="AI241" s="20"/>
      <c r="AV241" s="23"/>
    </row>
    <row r="242" spans="23:48" ht="35.1" customHeight="1" x14ac:dyDescent="0.3">
      <c r="W242" s="20"/>
      <c r="Y242" s="20"/>
      <c r="AF242" s="20"/>
      <c r="AG242" s="20"/>
      <c r="AH242" s="20"/>
      <c r="AI242" s="20"/>
      <c r="AV242" s="23"/>
    </row>
    <row r="243" spans="23:48" ht="35.1" customHeight="1" x14ac:dyDescent="0.3">
      <c r="W243" s="20"/>
      <c r="Y243" s="20"/>
      <c r="AF243" s="20"/>
      <c r="AG243" s="20"/>
      <c r="AH243" s="20"/>
      <c r="AI243" s="20"/>
      <c r="AV243" s="23"/>
    </row>
    <row r="244" spans="23:48" ht="35.1" customHeight="1" x14ac:dyDescent="0.3">
      <c r="W244" s="20"/>
      <c r="Y244" s="20"/>
      <c r="AF244" s="20"/>
      <c r="AG244" s="20"/>
      <c r="AH244" s="20"/>
      <c r="AI244" s="20"/>
      <c r="AV244" s="23"/>
    </row>
    <row r="245" spans="23:48" ht="35.1" customHeight="1" x14ac:dyDescent="0.3">
      <c r="W245" s="20"/>
      <c r="Y245" s="20"/>
      <c r="AF245" s="20"/>
      <c r="AG245" s="20"/>
      <c r="AH245" s="20"/>
      <c r="AI245" s="20"/>
      <c r="AV245" s="23"/>
    </row>
    <row r="246" spans="23:48" ht="35.1" customHeight="1" x14ac:dyDescent="0.3">
      <c r="W246" s="20"/>
      <c r="Y246" s="20"/>
      <c r="AF246" s="20"/>
      <c r="AG246" s="20"/>
      <c r="AH246" s="20"/>
      <c r="AI246" s="20"/>
      <c r="AV246" s="23"/>
    </row>
    <row r="247" spans="23:48" ht="35.1" customHeight="1" x14ac:dyDescent="0.3">
      <c r="W247" s="20"/>
      <c r="Y247" s="20"/>
      <c r="AF247" s="20"/>
      <c r="AG247" s="20"/>
      <c r="AH247" s="20"/>
      <c r="AI247" s="20"/>
      <c r="AV247" s="23"/>
    </row>
    <row r="248" spans="23:48" ht="35.1" customHeight="1" x14ac:dyDescent="0.3">
      <c r="W248" s="20"/>
      <c r="Y248" s="20"/>
      <c r="AF248" s="20"/>
      <c r="AG248" s="20"/>
      <c r="AH248" s="20"/>
      <c r="AI248" s="20"/>
      <c r="AV248" s="23"/>
    </row>
    <row r="249" spans="23:48" ht="35.1" customHeight="1" x14ac:dyDescent="0.3">
      <c r="W249" s="20"/>
      <c r="Y249" s="20"/>
      <c r="AF249" s="20"/>
      <c r="AG249" s="20"/>
      <c r="AH249" s="20"/>
      <c r="AI249" s="20"/>
      <c r="AV249" s="23"/>
    </row>
    <row r="250" spans="23:48" ht="35.1" customHeight="1" x14ac:dyDescent="0.3">
      <c r="W250" s="20"/>
      <c r="Y250" s="20"/>
      <c r="AF250" s="20"/>
      <c r="AG250" s="20"/>
      <c r="AH250" s="20"/>
      <c r="AI250" s="20"/>
      <c r="AV250" s="23"/>
    </row>
    <row r="251" spans="23:48" ht="35.1" customHeight="1" x14ac:dyDescent="0.3">
      <c r="W251" s="20"/>
      <c r="Y251" s="20"/>
      <c r="AF251" s="20"/>
      <c r="AG251" s="20"/>
      <c r="AH251" s="20"/>
      <c r="AI251" s="20"/>
      <c r="AV251" s="23"/>
    </row>
    <row r="252" spans="23:48" ht="35.1" customHeight="1" x14ac:dyDescent="0.3">
      <c r="W252" s="20"/>
      <c r="Y252" s="20"/>
      <c r="AF252" s="20"/>
      <c r="AG252" s="20"/>
      <c r="AH252" s="20"/>
      <c r="AI252" s="20"/>
      <c r="AV252" s="23"/>
    </row>
    <row r="253" spans="23:48" ht="35.1" customHeight="1" x14ac:dyDescent="0.3">
      <c r="W253" s="20"/>
      <c r="Y253" s="20"/>
      <c r="AF253" s="20"/>
      <c r="AG253" s="20"/>
      <c r="AH253" s="20"/>
      <c r="AI253" s="20"/>
      <c r="AV253" s="23"/>
    </row>
    <row r="254" spans="23:48" ht="35.1" customHeight="1" x14ac:dyDescent="0.3">
      <c r="W254" s="20"/>
      <c r="Y254" s="20"/>
      <c r="AF254" s="20"/>
      <c r="AG254" s="20"/>
      <c r="AH254" s="20"/>
      <c r="AI254" s="20"/>
      <c r="AV254" s="23"/>
    </row>
    <row r="255" spans="23:48" ht="35.1" customHeight="1" x14ac:dyDescent="0.3">
      <c r="W255" s="20"/>
      <c r="Y255" s="20"/>
      <c r="AF255" s="20"/>
      <c r="AG255" s="20"/>
      <c r="AH255" s="20"/>
      <c r="AI255" s="20"/>
      <c r="AV255" s="23"/>
    </row>
    <row r="256" spans="23:48" ht="35.1" customHeight="1" x14ac:dyDescent="0.3">
      <c r="W256" s="20"/>
      <c r="Y256" s="20"/>
      <c r="AF256" s="20"/>
      <c r="AG256" s="20"/>
      <c r="AH256" s="20"/>
      <c r="AI256" s="20"/>
      <c r="AV256" s="23"/>
    </row>
    <row r="257" spans="23:48" ht="35.1" customHeight="1" x14ac:dyDescent="0.3">
      <c r="W257" s="20"/>
      <c r="Y257" s="20"/>
      <c r="AF257" s="20"/>
      <c r="AG257" s="20"/>
      <c r="AH257" s="20"/>
      <c r="AI257" s="20"/>
      <c r="AV257" s="23"/>
    </row>
    <row r="258" spans="23:48" ht="35.1" customHeight="1" x14ac:dyDescent="0.3">
      <c r="W258" s="20"/>
      <c r="Y258" s="20"/>
      <c r="AF258" s="20"/>
      <c r="AG258" s="20"/>
      <c r="AH258" s="20"/>
      <c r="AI258" s="20"/>
      <c r="AV258" s="23"/>
    </row>
    <row r="259" spans="23:48" ht="35.1" customHeight="1" x14ac:dyDescent="0.3">
      <c r="W259" s="20"/>
      <c r="Y259" s="20"/>
      <c r="AF259" s="20"/>
      <c r="AG259" s="20"/>
      <c r="AH259" s="20"/>
      <c r="AI259" s="20"/>
      <c r="AV259" s="23"/>
    </row>
    <row r="260" spans="23:48" ht="35.1" customHeight="1" x14ac:dyDescent="0.3">
      <c r="W260" s="20"/>
      <c r="Y260" s="20"/>
      <c r="AF260" s="20"/>
      <c r="AG260" s="20"/>
      <c r="AH260" s="20"/>
      <c r="AI260" s="20"/>
      <c r="AV260" s="23"/>
    </row>
    <row r="261" spans="23:48" ht="35.1" customHeight="1" x14ac:dyDescent="0.3">
      <c r="W261" s="20"/>
      <c r="Y261" s="20"/>
      <c r="AF261" s="20"/>
      <c r="AG261" s="20"/>
      <c r="AH261" s="20"/>
      <c r="AI261" s="20"/>
      <c r="AV261" s="23"/>
    </row>
    <row r="262" spans="23:48" ht="35.1" customHeight="1" x14ac:dyDescent="0.3">
      <c r="W262" s="20"/>
      <c r="Y262" s="20"/>
      <c r="AF262" s="20"/>
      <c r="AG262" s="20"/>
      <c r="AH262" s="20"/>
      <c r="AI262" s="20"/>
      <c r="AV262" s="23"/>
    </row>
    <row r="263" spans="23:48" ht="35.1" customHeight="1" x14ac:dyDescent="0.3">
      <c r="W263" s="20"/>
      <c r="Y263" s="20"/>
      <c r="AF263" s="20"/>
      <c r="AG263" s="20"/>
      <c r="AH263" s="20"/>
      <c r="AI263" s="20"/>
      <c r="AV263" s="23"/>
    </row>
    <row r="264" spans="23:48" ht="35.1" customHeight="1" x14ac:dyDescent="0.3">
      <c r="W264" s="20"/>
      <c r="Y264" s="20"/>
      <c r="AF264" s="20"/>
      <c r="AG264" s="20"/>
      <c r="AH264" s="20"/>
      <c r="AI264" s="20"/>
      <c r="AV264" s="23"/>
    </row>
    <row r="265" spans="23:48" ht="35.1" customHeight="1" x14ac:dyDescent="0.3">
      <c r="W265" s="20"/>
      <c r="Y265" s="20"/>
      <c r="AF265" s="20"/>
      <c r="AG265" s="20"/>
      <c r="AH265" s="20"/>
      <c r="AI265" s="20"/>
      <c r="AV265" s="23"/>
    </row>
    <row r="266" spans="23:48" ht="35.1" customHeight="1" x14ac:dyDescent="0.3">
      <c r="W266" s="20"/>
      <c r="Y266" s="20"/>
      <c r="AF266" s="20"/>
      <c r="AG266" s="20"/>
      <c r="AH266" s="20"/>
      <c r="AI266" s="20"/>
      <c r="AV266" s="23"/>
    </row>
    <row r="267" spans="23:48" ht="35.1" customHeight="1" x14ac:dyDescent="0.3">
      <c r="W267" s="20"/>
      <c r="Y267" s="20"/>
      <c r="AF267" s="20"/>
      <c r="AG267" s="20"/>
      <c r="AH267" s="20"/>
      <c r="AI267" s="20"/>
      <c r="AV267" s="23"/>
    </row>
    <row r="268" spans="23:48" ht="35.1" customHeight="1" x14ac:dyDescent="0.3">
      <c r="W268" s="20"/>
      <c r="Y268" s="20"/>
      <c r="AF268" s="20"/>
      <c r="AG268" s="20"/>
      <c r="AH268" s="20"/>
      <c r="AI268" s="20"/>
      <c r="AV268" s="23"/>
    </row>
    <row r="269" spans="23:48" ht="35.1" customHeight="1" x14ac:dyDescent="0.3">
      <c r="W269" s="20"/>
      <c r="Y269" s="20"/>
      <c r="AF269" s="20"/>
      <c r="AG269" s="20"/>
      <c r="AH269" s="20"/>
      <c r="AI269" s="20"/>
      <c r="AV269" s="23"/>
    </row>
    <row r="270" spans="23:48" ht="35.1" customHeight="1" x14ac:dyDescent="0.3">
      <c r="W270" s="20"/>
      <c r="Y270" s="20"/>
      <c r="AF270" s="20"/>
      <c r="AG270" s="20"/>
      <c r="AH270" s="20"/>
      <c r="AI270" s="20"/>
      <c r="AV270" s="23"/>
    </row>
    <row r="271" spans="23:48" ht="35.1" customHeight="1" x14ac:dyDescent="0.3">
      <c r="W271" s="20"/>
      <c r="Y271" s="20"/>
      <c r="AF271" s="20"/>
      <c r="AG271" s="20"/>
      <c r="AH271" s="20"/>
      <c r="AI271" s="20"/>
      <c r="AV271" s="23"/>
    </row>
    <row r="272" spans="23:48" ht="35.1" customHeight="1" x14ac:dyDescent="0.3">
      <c r="W272" s="20"/>
      <c r="Y272" s="20"/>
      <c r="AF272" s="20"/>
      <c r="AG272" s="20"/>
      <c r="AH272" s="20"/>
      <c r="AI272" s="20"/>
      <c r="AV272" s="23"/>
    </row>
    <row r="273" spans="23:48" ht="35.1" customHeight="1" x14ac:dyDescent="0.3">
      <c r="W273" s="20"/>
      <c r="Y273" s="20"/>
      <c r="AF273" s="20"/>
      <c r="AG273" s="20"/>
      <c r="AH273" s="20"/>
      <c r="AI273" s="20"/>
      <c r="AV273" s="23"/>
    </row>
    <row r="274" spans="23:48" ht="35.1" customHeight="1" x14ac:dyDescent="0.3">
      <c r="W274" s="20"/>
      <c r="Y274" s="20"/>
      <c r="AF274" s="20"/>
      <c r="AG274" s="20"/>
      <c r="AH274" s="20"/>
      <c r="AI274" s="20"/>
      <c r="AV274" s="23"/>
    </row>
    <row r="275" spans="23:48" ht="35.1" customHeight="1" x14ac:dyDescent="0.3">
      <c r="W275" s="20"/>
      <c r="Y275" s="20"/>
      <c r="AF275" s="20"/>
      <c r="AG275" s="20"/>
      <c r="AH275" s="20"/>
      <c r="AI275" s="20"/>
      <c r="AV275" s="23"/>
    </row>
    <row r="276" spans="23:48" ht="35.1" customHeight="1" x14ac:dyDescent="0.3">
      <c r="W276" s="20"/>
      <c r="Y276" s="20"/>
      <c r="AF276" s="20"/>
      <c r="AG276" s="20"/>
      <c r="AH276" s="20"/>
      <c r="AI276" s="20"/>
      <c r="AV276" s="23"/>
    </row>
    <row r="277" spans="23:48" ht="35.1" customHeight="1" x14ac:dyDescent="0.3">
      <c r="W277" s="20"/>
      <c r="Y277" s="20"/>
      <c r="AF277" s="20"/>
      <c r="AG277" s="20"/>
      <c r="AH277" s="20"/>
      <c r="AI277" s="20"/>
      <c r="AV277" s="23"/>
    </row>
  </sheetData>
  <sheetProtection formatCells="0" formatColumns="0" formatRows="0"/>
  <mergeCells count="113">
    <mergeCell ref="D4:D6"/>
    <mergeCell ref="E4:E6"/>
    <mergeCell ref="F4:F6"/>
    <mergeCell ref="G4:G6"/>
    <mergeCell ref="G3:H3"/>
    <mergeCell ref="AK3:AL3"/>
    <mergeCell ref="AM3:AN3"/>
    <mergeCell ref="V7:V8"/>
    <mergeCell ref="S4:S6"/>
    <mergeCell ref="T4:T6"/>
    <mergeCell ref="P4:P6"/>
    <mergeCell ref="Q4:Q6"/>
    <mergeCell ref="R4:R6"/>
    <mergeCell ref="O4:O6"/>
    <mergeCell ref="N7:N8"/>
    <mergeCell ref="O7:O8"/>
    <mergeCell ref="P7:P8"/>
    <mergeCell ref="Q7:Q8"/>
    <mergeCell ref="R7:R8"/>
    <mergeCell ref="U7:U8"/>
    <mergeCell ref="H4:H6"/>
    <mergeCell ref="I4:I6"/>
    <mergeCell ref="M4:M6"/>
    <mergeCell ref="V4:V6"/>
    <mergeCell ref="AC2:AC3"/>
    <mergeCell ref="AD2:AD3"/>
    <mergeCell ref="AE2:AH2"/>
    <mergeCell ref="AI2:AI3"/>
    <mergeCell ref="K4:K6"/>
    <mergeCell ref="L4:L6"/>
    <mergeCell ref="J4:J6"/>
    <mergeCell ref="AY1:BS1"/>
    <mergeCell ref="BE2:BS2"/>
    <mergeCell ref="Y4:Y6"/>
    <mergeCell ref="Z4:Z6"/>
    <mergeCell ref="AA4:AA6"/>
    <mergeCell ref="AB4:AB6"/>
    <mergeCell ref="U4:U6"/>
    <mergeCell ref="W4:W6"/>
    <mergeCell ref="N4:N6"/>
    <mergeCell ref="BA2:BA3"/>
    <mergeCell ref="BD2:BD3"/>
    <mergeCell ref="BB2:BB3"/>
    <mergeCell ref="BC2:BC3"/>
    <mergeCell ref="A1:T2"/>
    <mergeCell ref="AC1:AT1"/>
    <mergeCell ref="AV1:AX1"/>
    <mergeCell ref="AJ2:AT2"/>
    <mergeCell ref="U1:AB2"/>
    <mergeCell ref="A4:A6"/>
    <mergeCell ref="B4:B6"/>
    <mergeCell ref="C4:C6"/>
    <mergeCell ref="J7:J8"/>
    <mergeCell ref="K7:K8"/>
    <mergeCell ref="L7:L8"/>
    <mergeCell ref="J9:J10"/>
    <mergeCell ref="K9:K10"/>
    <mergeCell ref="L9:L10"/>
    <mergeCell ref="M9:M10"/>
    <mergeCell ref="N9:N10"/>
    <mergeCell ref="A7:A8"/>
    <mergeCell ref="B7:B8"/>
    <mergeCell ref="C7:C8"/>
    <mergeCell ref="D7:D8"/>
    <mergeCell ref="E7:E8"/>
    <mergeCell ref="F7:F8"/>
    <mergeCell ref="G7:G8"/>
    <mergeCell ref="H7:H8"/>
    <mergeCell ref="A9:A10"/>
    <mergeCell ref="B9:B10"/>
    <mergeCell ref="C9:C10"/>
    <mergeCell ref="D9:D10"/>
    <mergeCell ref="AU2:AW3"/>
    <mergeCell ref="AX2:AX3"/>
    <mergeCell ref="AY2:AZ3"/>
    <mergeCell ref="W9:W10"/>
    <mergeCell ref="X9:X10"/>
    <mergeCell ref="Y9:Y10"/>
    <mergeCell ref="Z9:Z10"/>
    <mergeCell ref="X4:X6"/>
    <mergeCell ref="AW4:AW6"/>
    <mergeCell ref="AX4:AX6"/>
    <mergeCell ref="AB9:AB10"/>
    <mergeCell ref="AW9:AW10"/>
    <mergeCell ref="AX9:AX10"/>
    <mergeCell ref="AO3:AP3"/>
    <mergeCell ref="AR3:AS3"/>
    <mergeCell ref="AX7:AX8"/>
    <mergeCell ref="Z7:Z8"/>
    <mergeCell ref="AA7:AA8"/>
    <mergeCell ref="W7:W8"/>
    <mergeCell ref="X7:X8"/>
    <mergeCell ref="Y7:Y8"/>
    <mergeCell ref="AB7:AB8"/>
    <mergeCell ref="AW7:AW8"/>
    <mergeCell ref="AA9:AA10"/>
    <mergeCell ref="V9:V10"/>
    <mergeCell ref="I9:I10"/>
    <mergeCell ref="U9:U10"/>
    <mergeCell ref="E9:E10"/>
    <mergeCell ref="F9:F10"/>
    <mergeCell ref="G9:G10"/>
    <mergeCell ref="H9:H10"/>
    <mergeCell ref="I7:I8"/>
    <mergeCell ref="M7:M8"/>
    <mergeCell ref="S7:S8"/>
    <mergeCell ref="T7:T8"/>
    <mergeCell ref="S9:S10"/>
    <mergeCell ref="O9:O10"/>
    <mergeCell ref="P9:P10"/>
    <mergeCell ref="Q9:Q10"/>
    <mergeCell ref="R9:R10"/>
    <mergeCell ref="T9:T10"/>
  </mergeCells>
  <conditionalFormatting sqref="S4:U9">
    <cfRule type="cellIs" dxfId="275" priority="1" operator="equal">
      <formula>100%</formula>
    </cfRule>
    <cfRule type="cellIs" dxfId="274" priority="2" operator="equal">
      <formula>80%</formula>
    </cfRule>
    <cfRule type="cellIs" dxfId="273" priority="3" operator="equal">
      <formula>60%</formula>
    </cfRule>
    <cfRule type="cellIs" dxfId="272" priority="4" operator="equal">
      <formula>40%</formula>
    </cfRule>
    <cfRule type="cellIs" dxfId="271" priority="5" operator="equal">
      <formula>0.2</formula>
    </cfRule>
    <cfRule type="containsText" dxfId="270" priority="6" operator="containsText" text="Extremo">
      <formula>NOT(ISERROR(SEARCH("Extremo",S4)))</formula>
    </cfRule>
    <cfRule type="containsText" dxfId="269" priority="7" operator="containsText" text="Alto">
      <formula>NOT(ISERROR(SEARCH("Alto",S4)))</formula>
    </cfRule>
    <cfRule type="containsText" dxfId="268" priority="8" operator="containsText" text="Bajo">
      <formula>NOT(ISERROR(SEARCH("Bajo",S4)))</formula>
    </cfRule>
    <cfRule type="containsText" dxfId="267" priority="9" operator="containsText" text="Catastrófico">
      <formula>NOT(ISERROR(SEARCH("Catastrófico",S4)))</formula>
    </cfRule>
    <cfRule type="containsText" dxfId="266" priority="10" operator="containsText" text="Mayor">
      <formula>NOT(ISERROR(SEARCH("Mayor",S4)))</formula>
    </cfRule>
    <cfRule type="containsText" dxfId="265" priority="11" operator="containsText" text="Moderado">
      <formula>NOT(ISERROR(SEARCH("Moderado",S4)))</formula>
    </cfRule>
    <cfRule type="containsText" dxfId="264" priority="12" operator="containsText" text="Menor">
      <formula>NOT(ISERROR(SEARCH("Menor",S4)))</formula>
    </cfRule>
    <cfRule type="containsText" dxfId="263" priority="13" operator="containsText" text="Leve">
      <formula>NOT(ISERROR(SEARCH("Leve",S4)))</formula>
    </cfRule>
    <cfRule type="containsText" dxfId="262" priority="14" operator="containsText" text="Muy a">
      <formula>NOT(ISERROR(SEARCH("Muy a",S4)))</formula>
    </cfRule>
    <cfRule type="containsText" dxfId="261" priority="15" operator="containsText" text="Muy b">
      <formula>NOT(ISERROR(SEARCH("Muy b",S4)))</formula>
    </cfRule>
    <cfRule type="containsText" dxfId="260" priority="16" operator="containsText" text="Baja">
      <formula>NOT(ISERROR(SEARCH("Baja",S4)))</formula>
    </cfRule>
    <cfRule type="containsText" dxfId="259" priority="17" operator="containsText" text="Media">
      <formula>NOT(ISERROR(SEARCH("Media",S4)))</formula>
    </cfRule>
    <cfRule type="containsText" dxfId="258" priority="18" operator="containsText" text="Alta">
      <formula>NOT(ISERROR(SEARCH("Alta",S4)))</formula>
    </cfRule>
  </conditionalFormatting>
  <conditionalFormatting sqref="V4:W4">
    <cfRule type="containsText" dxfId="257" priority="524" operator="containsText" text="Alta">
      <formula>NOT(ISERROR(SEARCH("Alta",V4)))</formula>
    </cfRule>
    <cfRule type="containsText" dxfId="256" priority="523" operator="containsText" text="Media">
      <formula>NOT(ISERROR(SEARCH("Media",V4)))</formula>
    </cfRule>
    <cfRule type="containsText" dxfId="255" priority="522" operator="containsText" text="Baja">
      <formula>NOT(ISERROR(SEARCH("Baja",V4)))</formula>
    </cfRule>
    <cfRule type="containsText" dxfId="254" priority="521" operator="containsText" text="Muy b">
      <formula>NOT(ISERROR(SEARCH("Muy b",V4)))</formula>
    </cfRule>
    <cfRule type="containsText" dxfId="253" priority="520" operator="containsText" text="Muy a">
      <formula>NOT(ISERROR(SEARCH("Muy a",V4)))</formula>
    </cfRule>
  </conditionalFormatting>
  <conditionalFormatting sqref="V7:W7">
    <cfRule type="containsText" dxfId="252" priority="341" operator="containsText" text="Media">
      <formula>NOT(ISERROR(SEARCH("Media",V7)))</formula>
    </cfRule>
    <cfRule type="containsText" dxfId="251" priority="342" operator="containsText" text="Alta">
      <formula>NOT(ISERROR(SEARCH("Alta",V7)))</formula>
    </cfRule>
    <cfRule type="containsText" dxfId="250" priority="338" operator="containsText" text="Muy a">
      <formula>NOT(ISERROR(SEARCH("Muy a",V7)))</formula>
    </cfRule>
    <cfRule type="containsText" dxfId="249" priority="339" operator="containsText" text="Muy b">
      <formula>NOT(ISERROR(SEARCH("Muy b",V7)))</formula>
    </cfRule>
    <cfRule type="containsText" dxfId="248" priority="340" operator="containsText" text="Baja">
      <formula>NOT(ISERROR(SEARCH("Baja",V7)))</formula>
    </cfRule>
  </conditionalFormatting>
  <conditionalFormatting sqref="V9:W9">
    <cfRule type="containsText" dxfId="247" priority="162" operator="containsText" text="Media">
      <formula>NOT(ISERROR(SEARCH("Media",V9)))</formula>
    </cfRule>
    <cfRule type="containsText" dxfId="246" priority="163" operator="containsText" text="Alta">
      <formula>NOT(ISERROR(SEARCH("Alta",V9)))</formula>
    </cfRule>
    <cfRule type="containsText" dxfId="245" priority="161" operator="containsText" text="Baja">
      <formula>NOT(ISERROR(SEARCH("Baja",V9)))</formula>
    </cfRule>
    <cfRule type="containsText" dxfId="244" priority="159" operator="containsText" text="Muy a">
      <formula>NOT(ISERROR(SEARCH("Muy a",V9)))</formula>
    </cfRule>
    <cfRule type="containsText" dxfId="243" priority="160" operator="containsText" text="Muy b">
      <formula>NOT(ISERROR(SEARCH("Muy b",V9)))</formula>
    </cfRule>
  </conditionalFormatting>
  <conditionalFormatting sqref="W4">
    <cfRule type="cellIs" dxfId="242" priority="510" operator="equal">
      <formula>40%</formula>
    </cfRule>
    <cfRule type="cellIs" dxfId="241" priority="508" operator="equal">
      <formula>80%</formula>
    </cfRule>
    <cfRule type="cellIs" dxfId="240" priority="507" operator="equal">
      <formula>100%</formula>
    </cfRule>
    <cfRule type="containsText" dxfId="239" priority="514" operator="containsText" text="Bajo">
      <formula>NOT(ISERROR(SEARCH("Bajo",W4)))</formula>
    </cfRule>
    <cfRule type="cellIs" dxfId="238" priority="509" operator="equal">
      <formula>60%</formula>
    </cfRule>
    <cfRule type="cellIs" dxfId="237" priority="511" operator="equal">
      <formula>0.2</formula>
    </cfRule>
    <cfRule type="containsText" dxfId="236" priority="512" operator="containsText" text="Extremo">
      <formula>NOT(ISERROR(SEARCH("Extremo",W4)))</formula>
    </cfRule>
    <cfRule type="containsText" dxfId="235" priority="513" operator="containsText" text="Alto">
      <formula>NOT(ISERROR(SEARCH("Alto",W4)))</formula>
    </cfRule>
    <cfRule type="containsText" dxfId="234" priority="515" operator="containsText" text="Catastrófico">
      <formula>NOT(ISERROR(SEARCH("Catastrófico",W4)))</formula>
    </cfRule>
    <cfRule type="containsText" dxfId="233" priority="516" operator="containsText" text="Mayor">
      <formula>NOT(ISERROR(SEARCH("Mayor",W4)))</formula>
    </cfRule>
    <cfRule type="containsText" dxfId="232" priority="517" operator="containsText" text="Moderado">
      <formula>NOT(ISERROR(SEARCH("Moderado",W4)))</formula>
    </cfRule>
    <cfRule type="containsText" dxfId="231" priority="518" operator="containsText" text="Menor">
      <formula>NOT(ISERROR(SEARCH("Menor",W4)))</formula>
    </cfRule>
    <cfRule type="containsText" dxfId="230" priority="519" operator="containsText" text="Leve">
      <formula>NOT(ISERROR(SEARCH("Leve",W4)))</formula>
    </cfRule>
  </conditionalFormatting>
  <conditionalFormatting sqref="W7">
    <cfRule type="cellIs" dxfId="229" priority="329" operator="equal">
      <formula>0.2</formula>
    </cfRule>
    <cfRule type="cellIs" dxfId="228" priority="328" operator="equal">
      <formula>40%</formula>
    </cfRule>
    <cfRule type="cellIs" dxfId="227" priority="327" operator="equal">
      <formula>60%</formula>
    </cfRule>
    <cfRule type="cellIs" dxfId="226" priority="326" operator="equal">
      <formula>80%</formula>
    </cfRule>
    <cfRule type="cellIs" dxfId="225" priority="325" operator="equal">
      <formula>100%</formula>
    </cfRule>
    <cfRule type="containsText" dxfId="224" priority="337" operator="containsText" text="Leve">
      <formula>NOT(ISERROR(SEARCH("Leve",W7)))</formula>
    </cfRule>
    <cfRule type="containsText" dxfId="223" priority="330" operator="containsText" text="Extremo">
      <formula>NOT(ISERROR(SEARCH("Extremo",W7)))</formula>
    </cfRule>
    <cfRule type="containsText" dxfId="222" priority="331" operator="containsText" text="Alto">
      <formula>NOT(ISERROR(SEARCH("Alto",W7)))</formula>
    </cfRule>
    <cfRule type="containsText" dxfId="221" priority="336" operator="containsText" text="Menor">
      <formula>NOT(ISERROR(SEARCH("Menor",W7)))</formula>
    </cfRule>
    <cfRule type="containsText" dxfId="220" priority="335" operator="containsText" text="Moderado">
      <formula>NOT(ISERROR(SEARCH("Moderado",W7)))</formula>
    </cfRule>
    <cfRule type="containsText" dxfId="219" priority="334" operator="containsText" text="Mayor">
      <formula>NOT(ISERROR(SEARCH("Mayor",W7)))</formula>
    </cfRule>
    <cfRule type="containsText" dxfId="218" priority="333" operator="containsText" text="Catastrófico">
      <formula>NOT(ISERROR(SEARCH("Catastrófico",W7)))</formula>
    </cfRule>
    <cfRule type="containsText" dxfId="217" priority="332" operator="containsText" text="Bajo">
      <formula>NOT(ISERROR(SEARCH("Bajo",W7)))</formula>
    </cfRule>
  </conditionalFormatting>
  <conditionalFormatting sqref="W9">
    <cfRule type="containsText" dxfId="216" priority="157" operator="containsText" text="Menor">
      <formula>NOT(ISERROR(SEARCH("Menor",W9)))</formula>
    </cfRule>
    <cfRule type="cellIs" dxfId="215" priority="149" operator="equal">
      <formula>40%</formula>
    </cfRule>
    <cfRule type="containsText" dxfId="214" priority="156" operator="containsText" text="Moderado">
      <formula>NOT(ISERROR(SEARCH("Moderado",W9)))</formula>
    </cfRule>
    <cfRule type="containsText" dxfId="213" priority="155" operator="containsText" text="Mayor">
      <formula>NOT(ISERROR(SEARCH("Mayor",W9)))</formula>
    </cfRule>
    <cfRule type="containsText" dxfId="212" priority="154" operator="containsText" text="Catastrófico">
      <formula>NOT(ISERROR(SEARCH("Catastrófico",W9)))</formula>
    </cfRule>
    <cfRule type="containsText" dxfId="211" priority="153" operator="containsText" text="Bajo">
      <formula>NOT(ISERROR(SEARCH("Bajo",W9)))</formula>
    </cfRule>
    <cfRule type="containsText" dxfId="210" priority="151" operator="containsText" text="Extremo">
      <formula>NOT(ISERROR(SEARCH("Extremo",W9)))</formula>
    </cfRule>
    <cfRule type="containsText" dxfId="209" priority="152" operator="containsText" text="Alto">
      <formula>NOT(ISERROR(SEARCH("Alto",W9)))</formula>
    </cfRule>
    <cfRule type="cellIs" dxfId="208" priority="147" operator="equal">
      <formula>80%</formula>
    </cfRule>
    <cfRule type="cellIs" dxfId="207" priority="148" operator="equal">
      <formula>60%</formula>
    </cfRule>
    <cfRule type="cellIs" dxfId="206" priority="146" operator="equal">
      <formula>100%</formula>
    </cfRule>
    <cfRule type="cellIs" dxfId="205" priority="150" operator="equal">
      <formula>0.2</formula>
    </cfRule>
    <cfRule type="containsText" dxfId="204" priority="158" operator="containsText" text="Leve">
      <formula>NOT(ISERROR(SEARCH("Leve",W9)))</formula>
    </cfRule>
  </conditionalFormatting>
  <conditionalFormatting sqref="X4:Z4">
    <cfRule type="containsText" dxfId="203" priority="536" operator="containsText" text="Menor">
      <formula>NOT(ISERROR(SEARCH("Menor",X4)))</formula>
    </cfRule>
    <cfRule type="containsText" dxfId="202" priority="535" operator="containsText" text="Moderado">
      <formula>NOT(ISERROR(SEARCH("Moderado",X4)))</formula>
    </cfRule>
    <cfRule type="containsText" dxfId="201" priority="534" operator="containsText" text="Mayor">
      <formula>NOT(ISERROR(SEARCH("Mayor",X4)))</formula>
    </cfRule>
    <cfRule type="containsText" dxfId="200" priority="533" operator="containsText" text="Catastrófico">
      <formula>NOT(ISERROR(SEARCH("Catastrófico",X4)))</formula>
    </cfRule>
    <cfRule type="containsText" dxfId="199" priority="538" operator="containsText" text="Muy a">
      <formula>NOT(ISERROR(SEARCH("Muy a",X4)))</formula>
    </cfRule>
    <cfRule type="containsText" dxfId="198" priority="542" operator="containsText" text="Alta">
      <formula>NOT(ISERROR(SEARCH("Alta",X4)))</formula>
    </cfRule>
    <cfRule type="containsText" dxfId="197" priority="541" operator="containsText" text="Media">
      <formula>NOT(ISERROR(SEARCH("Media",X4)))</formula>
    </cfRule>
    <cfRule type="containsText" dxfId="196" priority="540" operator="containsText" text="Baja">
      <formula>NOT(ISERROR(SEARCH("Baja",X4)))</formula>
    </cfRule>
    <cfRule type="containsText" dxfId="195" priority="539" operator="containsText" text="Muy b">
      <formula>NOT(ISERROR(SEARCH("Muy b",X4)))</formula>
    </cfRule>
    <cfRule type="containsText" dxfId="194" priority="537" operator="containsText" text="Leve">
      <formula>NOT(ISERROR(SEARCH("Leve",X4)))</formula>
    </cfRule>
  </conditionalFormatting>
  <conditionalFormatting sqref="X7:Z7">
    <cfRule type="containsText" dxfId="193" priority="352" operator="containsText" text="Mayor">
      <formula>NOT(ISERROR(SEARCH("Mayor",X7)))</formula>
    </cfRule>
    <cfRule type="containsText" dxfId="192" priority="360" operator="containsText" text="Alta">
      <formula>NOT(ISERROR(SEARCH("Alta",X7)))</formula>
    </cfRule>
    <cfRule type="containsText" dxfId="191" priority="359" operator="containsText" text="Media">
      <formula>NOT(ISERROR(SEARCH("Media",X7)))</formula>
    </cfRule>
    <cfRule type="containsText" dxfId="190" priority="358" operator="containsText" text="Baja">
      <formula>NOT(ISERROR(SEARCH("Baja",X7)))</formula>
    </cfRule>
    <cfRule type="containsText" dxfId="189" priority="357" operator="containsText" text="Muy b">
      <formula>NOT(ISERROR(SEARCH("Muy b",X7)))</formula>
    </cfRule>
    <cfRule type="containsText" dxfId="188" priority="356" operator="containsText" text="Muy a">
      <formula>NOT(ISERROR(SEARCH("Muy a",X7)))</formula>
    </cfRule>
    <cfRule type="containsText" dxfId="187" priority="355" operator="containsText" text="Leve">
      <formula>NOT(ISERROR(SEARCH("Leve",X7)))</formula>
    </cfRule>
    <cfRule type="containsText" dxfId="186" priority="353" operator="containsText" text="Moderado">
      <formula>NOT(ISERROR(SEARCH("Moderado",X7)))</formula>
    </cfRule>
    <cfRule type="containsText" dxfId="185" priority="351" operator="containsText" text="Catastrófico">
      <formula>NOT(ISERROR(SEARCH("Catastrófico",X7)))</formula>
    </cfRule>
    <cfRule type="containsText" dxfId="184" priority="354" operator="containsText" text="Menor">
      <formula>NOT(ISERROR(SEARCH("Menor",X7)))</formula>
    </cfRule>
  </conditionalFormatting>
  <conditionalFormatting sqref="X9:Z9">
    <cfRule type="containsText" dxfId="183" priority="172" operator="containsText" text="Catastrófico">
      <formula>NOT(ISERROR(SEARCH("Catastrófico",X9)))</formula>
    </cfRule>
    <cfRule type="containsText" dxfId="182" priority="173" operator="containsText" text="Mayor">
      <formula>NOT(ISERROR(SEARCH("Mayor",X9)))</formula>
    </cfRule>
    <cfRule type="containsText" dxfId="181" priority="174" operator="containsText" text="Moderado">
      <formula>NOT(ISERROR(SEARCH("Moderado",X9)))</formula>
    </cfRule>
    <cfRule type="containsText" dxfId="180" priority="176" operator="containsText" text="Leve">
      <formula>NOT(ISERROR(SEARCH("Leve",X9)))</formula>
    </cfRule>
    <cfRule type="containsText" dxfId="179" priority="177" operator="containsText" text="Muy a">
      <formula>NOT(ISERROR(SEARCH("Muy a",X9)))</formula>
    </cfRule>
    <cfRule type="containsText" dxfId="178" priority="178" operator="containsText" text="Muy b">
      <formula>NOT(ISERROR(SEARCH("Muy b",X9)))</formula>
    </cfRule>
    <cfRule type="containsText" dxfId="177" priority="179" operator="containsText" text="Baja">
      <formula>NOT(ISERROR(SEARCH("Baja",X9)))</formula>
    </cfRule>
    <cfRule type="containsText" dxfId="176" priority="180" operator="containsText" text="Media">
      <formula>NOT(ISERROR(SEARCH("Media",X9)))</formula>
    </cfRule>
    <cfRule type="containsText" dxfId="175" priority="181" operator="containsText" text="Alta">
      <formula>NOT(ISERROR(SEARCH("Alta",X9)))</formula>
    </cfRule>
    <cfRule type="containsText" dxfId="174" priority="175" operator="containsText" text="Menor">
      <formula>NOT(ISERROR(SEARCH("Menor",X9)))</formula>
    </cfRule>
  </conditionalFormatting>
  <conditionalFormatting sqref="Y4">
    <cfRule type="cellIs" dxfId="173" priority="526" operator="equal">
      <formula>80%</formula>
    </cfRule>
    <cfRule type="cellIs" dxfId="172" priority="527" operator="equal">
      <formula>60%</formula>
    </cfRule>
    <cfRule type="cellIs" dxfId="171" priority="528" operator="equal">
      <formula>40%</formula>
    </cfRule>
    <cfRule type="cellIs" dxfId="170" priority="529" operator="equal">
      <formula>0.2</formula>
    </cfRule>
    <cfRule type="cellIs" dxfId="169" priority="525" operator="equal">
      <formula>100%</formula>
    </cfRule>
  </conditionalFormatting>
  <conditionalFormatting sqref="Y7">
    <cfRule type="cellIs" dxfId="168" priority="343" operator="equal">
      <formula>100%</formula>
    </cfRule>
    <cfRule type="cellIs" dxfId="167" priority="347" operator="equal">
      <formula>0.2</formula>
    </cfRule>
    <cfRule type="cellIs" dxfId="166" priority="346" operator="equal">
      <formula>40%</formula>
    </cfRule>
    <cfRule type="cellIs" dxfId="165" priority="345" operator="equal">
      <formula>60%</formula>
    </cfRule>
    <cfRule type="cellIs" dxfId="164" priority="344" operator="equal">
      <formula>80%</formula>
    </cfRule>
  </conditionalFormatting>
  <conditionalFormatting sqref="Y9">
    <cfRule type="cellIs" dxfId="163" priority="164" operator="equal">
      <formula>100%</formula>
    </cfRule>
    <cfRule type="cellIs" dxfId="162" priority="165" operator="equal">
      <formula>80%</formula>
    </cfRule>
    <cfRule type="cellIs" dxfId="161" priority="166" operator="equal">
      <formula>60%</formula>
    </cfRule>
    <cfRule type="cellIs" dxfId="160" priority="167" operator="equal">
      <formula>40%</formula>
    </cfRule>
    <cfRule type="cellIs" dxfId="159" priority="168" operator="equal">
      <formula>0.2</formula>
    </cfRule>
  </conditionalFormatting>
  <conditionalFormatting sqref="Y4:Z4">
    <cfRule type="containsText" dxfId="158" priority="531" operator="containsText" text="Alto">
      <formula>NOT(ISERROR(SEARCH("Alto",Y4)))</formula>
    </cfRule>
    <cfRule type="containsText" dxfId="157" priority="532" operator="containsText" text="Bajo">
      <formula>NOT(ISERROR(SEARCH("Bajo",Y4)))</formula>
    </cfRule>
    <cfRule type="containsText" dxfId="156" priority="530" operator="containsText" text="Extremo">
      <formula>NOT(ISERROR(SEARCH("Extremo",Y4)))</formula>
    </cfRule>
  </conditionalFormatting>
  <conditionalFormatting sqref="Y7:Z7">
    <cfRule type="containsText" dxfId="155" priority="348" operator="containsText" text="Extremo">
      <formula>NOT(ISERROR(SEARCH("Extremo",Y7)))</formula>
    </cfRule>
    <cfRule type="containsText" dxfId="154" priority="349" operator="containsText" text="Alto">
      <formula>NOT(ISERROR(SEARCH("Alto",Y7)))</formula>
    </cfRule>
    <cfRule type="containsText" dxfId="153" priority="350" operator="containsText" text="Bajo">
      <formula>NOT(ISERROR(SEARCH("Bajo",Y7)))</formula>
    </cfRule>
  </conditionalFormatting>
  <conditionalFormatting sqref="Y9:Z9">
    <cfRule type="containsText" dxfId="152" priority="169" operator="containsText" text="Extremo">
      <formula>NOT(ISERROR(SEARCH("Extremo",Y9)))</formula>
    </cfRule>
    <cfRule type="containsText" dxfId="151" priority="171" operator="containsText" text="Bajo">
      <formula>NOT(ISERROR(SEARCH("Bajo",Y9)))</formula>
    </cfRule>
    <cfRule type="containsText" dxfId="150" priority="170" operator="containsText" text="Alto">
      <formula>NOT(ISERROR(SEARCH("Alto",Y9)))</formula>
    </cfRule>
  </conditionalFormatting>
  <conditionalFormatting sqref="AA4">
    <cfRule type="containsText" dxfId="149" priority="496" operator="containsText" text="Bajo">
      <formula>NOT(ISERROR(SEARCH("Bajo",AA4)))</formula>
    </cfRule>
    <cfRule type="cellIs" dxfId="148" priority="492" operator="equal">
      <formula>50%</formula>
    </cfRule>
    <cfRule type="cellIs" dxfId="147" priority="491" operator="equal">
      <formula>75%</formula>
    </cfRule>
    <cfRule type="cellIs" dxfId="146" priority="490" operator="equal">
      <formula>100%</formula>
    </cfRule>
    <cfRule type="cellIs" dxfId="145" priority="493" operator="equal">
      <formula>25%</formula>
    </cfRule>
    <cfRule type="containsText" dxfId="144" priority="494" operator="containsText" text="Extremo">
      <formula>NOT(ISERROR(SEARCH("Extremo",AA4)))</formula>
    </cfRule>
    <cfRule type="containsText" dxfId="143" priority="498" operator="containsText" text="Mayor">
      <formula>NOT(ISERROR(SEARCH("Mayor",AA4)))</formula>
    </cfRule>
    <cfRule type="containsText" dxfId="142" priority="499" operator="containsText" text="Moderado">
      <formula>NOT(ISERROR(SEARCH("Moderado",AA4)))</formula>
    </cfRule>
    <cfRule type="containsText" dxfId="141" priority="497" operator="containsText" text="Catastrófico">
      <formula>NOT(ISERROR(SEARCH("Catastrófico",AA4)))</formula>
    </cfRule>
    <cfRule type="containsText" dxfId="140" priority="500" operator="containsText" text="Menor">
      <formula>NOT(ISERROR(SEARCH("Menor",AA4)))</formula>
    </cfRule>
    <cfRule type="containsText" dxfId="139" priority="501" operator="containsText" text="Leve">
      <formula>NOT(ISERROR(SEARCH("Leve",AA4)))</formula>
    </cfRule>
    <cfRule type="containsText" dxfId="138" priority="502" operator="containsText" text="Muy a">
      <formula>NOT(ISERROR(SEARCH("Muy a",AA4)))</formula>
    </cfRule>
    <cfRule type="containsText" dxfId="137" priority="503" operator="containsText" text="Muy b">
      <formula>NOT(ISERROR(SEARCH("Muy b",AA4)))</formula>
    </cfRule>
    <cfRule type="containsText" dxfId="136" priority="495" operator="containsText" text="Alto">
      <formula>NOT(ISERROR(SEARCH("Alto",AA4)))</formula>
    </cfRule>
    <cfRule type="containsText" dxfId="135" priority="506" operator="containsText" text="Alta">
      <formula>NOT(ISERROR(SEARCH("Alta",AA4)))</formula>
    </cfRule>
    <cfRule type="containsText" dxfId="134" priority="505" operator="containsText" text="Media">
      <formula>NOT(ISERROR(SEARCH("Media",AA4)))</formula>
    </cfRule>
    <cfRule type="containsText" dxfId="133" priority="504" operator="containsText" text="Baja">
      <formula>NOT(ISERROR(SEARCH("Baja",AA4)))</formula>
    </cfRule>
  </conditionalFormatting>
  <conditionalFormatting sqref="AA7">
    <cfRule type="cellIs" dxfId="132" priority="311" operator="equal">
      <formula>25%</formula>
    </cfRule>
    <cfRule type="containsText" dxfId="131" priority="320" operator="containsText" text="Muy a">
      <formula>NOT(ISERROR(SEARCH("Muy a",AA7)))</formula>
    </cfRule>
    <cfRule type="containsText" dxfId="130" priority="321" operator="containsText" text="Muy b">
      <formula>NOT(ISERROR(SEARCH("Muy b",AA7)))</formula>
    </cfRule>
    <cfRule type="containsText" dxfId="129" priority="322" operator="containsText" text="Baja">
      <formula>NOT(ISERROR(SEARCH("Baja",AA7)))</formula>
    </cfRule>
    <cfRule type="containsText" dxfId="128" priority="323" operator="containsText" text="Media">
      <formula>NOT(ISERROR(SEARCH("Media",AA7)))</formula>
    </cfRule>
    <cfRule type="containsText" dxfId="127" priority="324" operator="containsText" text="Alta">
      <formula>NOT(ISERROR(SEARCH("Alta",AA7)))</formula>
    </cfRule>
    <cfRule type="containsText" dxfId="126" priority="316" operator="containsText" text="Mayor">
      <formula>NOT(ISERROR(SEARCH("Mayor",AA7)))</formula>
    </cfRule>
    <cfRule type="containsText" dxfId="125" priority="315" operator="containsText" text="Catastrófico">
      <formula>NOT(ISERROR(SEARCH("Catastrófico",AA7)))</formula>
    </cfRule>
    <cfRule type="containsText" dxfId="124" priority="314" operator="containsText" text="Bajo">
      <formula>NOT(ISERROR(SEARCH("Bajo",AA7)))</formula>
    </cfRule>
    <cfRule type="containsText" dxfId="123" priority="313" operator="containsText" text="Alto">
      <formula>NOT(ISERROR(SEARCH("Alto",AA7)))</formula>
    </cfRule>
    <cfRule type="containsText" dxfId="122" priority="312" operator="containsText" text="Extremo">
      <formula>NOT(ISERROR(SEARCH("Extremo",AA7)))</formula>
    </cfRule>
    <cfRule type="cellIs" dxfId="121" priority="310" operator="equal">
      <formula>50%</formula>
    </cfRule>
    <cfRule type="cellIs" dxfId="120" priority="309" operator="equal">
      <formula>75%</formula>
    </cfRule>
    <cfRule type="cellIs" dxfId="119" priority="308" operator="equal">
      <formula>100%</formula>
    </cfRule>
    <cfRule type="containsText" dxfId="118" priority="317" operator="containsText" text="Moderado">
      <formula>NOT(ISERROR(SEARCH("Moderado",AA7)))</formula>
    </cfRule>
    <cfRule type="containsText" dxfId="117" priority="318" operator="containsText" text="Menor">
      <formula>NOT(ISERROR(SEARCH("Menor",AA7)))</formula>
    </cfRule>
    <cfRule type="containsText" dxfId="116" priority="319" operator="containsText" text="Leve">
      <formula>NOT(ISERROR(SEARCH("Leve",AA7)))</formula>
    </cfRule>
  </conditionalFormatting>
  <conditionalFormatting sqref="AA9">
    <cfRule type="containsText" dxfId="115" priority="145" operator="containsText" text="Alta">
      <formula>NOT(ISERROR(SEARCH("Alta",AA9)))</formula>
    </cfRule>
    <cfRule type="containsText" dxfId="114" priority="144" operator="containsText" text="Media">
      <formula>NOT(ISERROR(SEARCH("Media",AA9)))</formula>
    </cfRule>
    <cfRule type="containsText" dxfId="113" priority="143" operator="containsText" text="Baja">
      <formula>NOT(ISERROR(SEARCH("Baja",AA9)))</formula>
    </cfRule>
    <cfRule type="containsText" dxfId="112" priority="141" operator="containsText" text="Muy a">
      <formula>NOT(ISERROR(SEARCH("Muy a",AA9)))</formula>
    </cfRule>
    <cfRule type="containsText" dxfId="111" priority="140" operator="containsText" text="Leve">
      <formula>NOT(ISERROR(SEARCH("Leve",AA9)))</formula>
    </cfRule>
    <cfRule type="containsText" dxfId="110" priority="142" operator="containsText" text="Muy b">
      <formula>NOT(ISERROR(SEARCH("Muy b",AA9)))</formula>
    </cfRule>
    <cfRule type="containsText" dxfId="109" priority="139" operator="containsText" text="Menor">
      <formula>NOT(ISERROR(SEARCH("Menor",AA9)))</formula>
    </cfRule>
    <cfRule type="containsText" dxfId="108" priority="135" operator="containsText" text="Bajo">
      <formula>NOT(ISERROR(SEARCH("Bajo",AA9)))</formula>
    </cfRule>
    <cfRule type="containsText" dxfId="107" priority="138" operator="containsText" text="Moderado">
      <formula>NOT(ISERROR(SEARCH("Moderado",AA9)))</formula>
    </cfRule>
    <cfRule type="containsText" dxfId="106" priority="137" operator="containsText" text="Mayor">
      <formula>NOT(ISERROR(SEARCH("Mayor",AA9)))</formula>
    </cfRule>
    <cfRule type="containsText" dxfId="105" priority="136" operator="containsText" text="Catastrófico">
      <formula>NOT(ISERROR(SEARCH("Catastrófico",AA9)))</formula>
    </cfRule>
    <cfRule type="containsText" dxfId="104" priority="134" operator="containsText" text="Alto">
      <formula>NOT(ISERROR(SEARCH("Alto",AA9)))</formula>
    </cfRule>
    <cfRule type="containsText" dxfId="103" priority="133" operator="containsText" text="Extremo">
      <formula>NOT(ISERROR(SEARCH("Extremo",AA9)))</formula>
    </cfRule>
    <cfRule type="cellIs" dxfId="102" priority="132" operator="equal">
      <formula>25%</formula>
    </cfRule>
    <cfRule type="cellIs" dxfId="101" priority="131" operator="equal">
      <formula>50%</formula>
    </cfRule>
    <cfRule type="cellIs" dxfId="100" priority="130" operator="equal">
      <formula>75%</formula>
    </cfRule>
    <cfRule type="cellIs" dxfId="99" priority="129" operator="equal">
      <formula>100%</formula>
    </cfRule>
  </conditionalFormatting>
  <conditionalFormatting sqref="AJ4:AK10">
    <cfRule type="containsText" dxfId="98" priority="407" operator="containsText" text="BAJA">
      <formula>NOT(ISERROR(SEARCH("BAJA",AJ4)))</formula>
    </cfRule>
    <cfRule type="containsText" dxfId="97" priority="408" operator="containsText" text="MEDIA">
      <formula>NOT(ISERROR(SEARCH("MEDIA",AJ4)))</formula>
    </cfRule>
    <cfRule type="containsText" dxfId="96" priority="409" operator="containsText" text="ALTA">
      <formula>NOT(ISERROR(SEARCH("ALTA",AJ4)))</formula>
    </cfRule>
  </conditionalFormatting>
  <conditionalFormatting sqref="AP7:AQ10">
    <cfRule type="containsText" dxfId="95" priority="230" operator="containsText" text="ALTA">
      <formula>NOT(ISERROR(SEARCH("ALTA",AP7)))</formula>
    </cfRule>
    <cfRule type="containsText" dxfId="94" priority="229" operator="containsText" text="MEDIA">
      <formula>NOT(ISERROR(SEARCH("MEDIA",AP7)))</formula>
    </cfRule>
    <cfRule type="containsText" dxfId="93" priority="228" operator="containsText" text="BAJA">
      <formula>NOT(ISERROR(SEARCH("BAJA",AP7)))</formula>
    </cfRule>
  </conditionalFormatting>
  <conditionalFormatting sqref="AR4">
    <cfRule type="containsText" dxfId="92" priority="576" operator="containsText" text="ALTA">
      <formula>NOT(ISERROR(SEARCH("ALTA",AR4)))</formula>
    </cfRule>
    <cfRule type="containsText" dxfId="91" priority="575" operator="containsText" text="MEDIA">
      <formula>NOT(ISERROR(SEARCH("MEDIA",AR4)))</formula>
    </cfRule>
    <cfRule type="containsText" dxfId="90" priority="574" operator="containsText" text="BAJA">
      <formula>NOT(ISERROR(SEARCH("BAJA",AR4)))</formula>
    </cfRule>
  </conditionalFormatting>
  <conditionalFormatting sqref="AR7">
    <cfRule type="containsText" dxfId="89" priority="410" operator="containsText" text="BAJA">
      <formula>NOT(ISERROR(SEARCH("BAJA",AR7)))</formula>
    </cfRule>
    <cfRule type="containsText" dxfId="88" priority="411" operator="containsText" text="MEDIA">
      <formula>NOT(ISERROR(SEARCH("MEDIA",AR7)))</formula>
    </cfRule>
    <cfRule type="containsText" dxfId="87" priority="412" operator="containsText" text="ALTA">
      <formula>NOT(ISERROR(SEARCH("ALTA",AR7)))</formula>
    </cfRule>
  </conditionalFormatting>
  <conditionalFormatting sqref="AS4:AS5">
    <cfRule type="containsText" dxfId="86" priority="414" operator="containsText" text="MEDIA">
      <formula>NOT(ISERROR(SEARCH("MEDIA",AS4)))</formula>
    </cfRule>
    <cfRule type="containsText" dxfId="85" priority="415" operator="containsText" text="ALTA">
      <formula>NOT(ISERROR(SEARCH("ALTA",AS4)))</formula>
    </cfRule>
    <cfRule type="containsText" dxfId="84" priority="413" operator="containsText" text="BAJA">
      <formula>NOT(ISERROR(SEARCH("BAJA",AS4)))</formula>
    </cfRule>
  </conditionalFormatting>
  <conditionalFormatting sqref="AU4:AV10">
    <cfRule type="containsText" dxfId="83" priority="97" operator="containsText" text="ALTA">
      <formula>NOT(ISERROR(SEARCH("ALTA",AU4)))</formula>
    </cfRule>
    <cfRule type="containsText" dxfId="82" priority="95" operator="containsText" text="BAJA">
      <formula>NOT(ISERROR(SEARCH("BAJA",AU4)))</formula>
    </cfRule>
    <cfRule type="containsText" dxfId="81" priority="96" operator="containsText" text="MEDIA">
      <formula>NOT(ISERROR(SEARCH("MEDIA",AU4)))</formula>
    </cfRule>
  </conditionalFormatting>
  <conditionalFormatting sqref="AV4:AV10">
    <cfRule type="cellIs" dxfId="80" priority="94" operator="between">
      <formula>0%</formula>
      <formula>25%</formula>
    </cfRule>
    <cfRule type="cellIs" dxfId="79" priority="91" operator="greaterThan">
      <formula>75%</formula>
    </cfRule>
    <cfRule type="cellIs" dxfId="78" priority="92" operator="between">
      <formula>51%</formula>
      <formula>75%</formula>
    </cfRule>
    <cfRule type="cellIs" dxfId="77" priority="93" operator="between">
      <formula>26%</formula>
      <formula>50%</formula>
    </cfRule>
  </conditionalFormatting>
  <conditionalFormatting sqref="AW4:AX4">
    <cfRule type="containsText" dxfId="76" priority="472" operator="containsText" text="Alto">
      <formula>NOT(ISERROR(SEARCH("Alto",AW4)))</formula>
    </cfRule>
    <cfRule type="containsText" dxfId="75" priority="471" operator="containsText" text="Extremo">
      <formula>NOT(ISERROR(SEARCH("Extremo",AW4)))</formula>
    </cfRule>
    <cfRule type="cellIs" dxfId="74" priority="470" operator="equal">
      <formula>0.2</formula>
    </cfRule>
    <cfRule type="cellIs" dxfId="73" priority="469" operator="equal">
      <formula>40%</formula>
    </cfRule>
    <cfRule type="cellIs" dxfId="72" priority="468" operator="equal">
      <formula>60%</formula>
    </cfRule>
    <cfRule type="containsText" dxfId="71" priority="475" operator="containsText" text="Mayor">
      <formula>NOT(ISERROR(SEARCH("Mayor",AW4)))</formula>
    </cfRule>
    <cfRule type="cellIs" dxfId="70" priority="467" operator="equal">
      <formula>80%</formula>
    </cfRule>
    <cfRule type="cellIs" dxfId="69" priority="466" operator="equal">
      <formula>100%</formula>
    </cfRule>
    <cfRule type="containsText" dxfId="68" priority="473" operator="containsText" text="Bajo">
      <formula>NOT(ISERROR(SEARCH("Bajo",AW4)))</formula>
    </cfRule>
    <cfRule type="containsText" dxfId="67" priority="476" operator="containsText" text="Moderado">
      <formula>NOT(ISERROR(SEARCH("Moderado",AW4)))</formula>
    </cfRule>
    <cfRule type="containsText" dxfId="66" priority="478" operator="containsText" text="Leve">
      <formula>NOT(ISERROR(SEARCH("Leve",AW4)))</formula>
    </cfRule>
    <cfRule type="containsText" dxfId="65" priority="479" operator="containsText" text="Muy a">
      <formula>NOT(ISERROR(SEARCH("Muy a",AW4)))</formula>
    </cfRule>
    <cfRule type="containsText" dxfId="64" priority="480" operator="containsText" text="Muy b">
      <formula>NOT(ISERROR(SEARCH("Muy b",AW4)))</formula>
    </cfRule>
    <cfRule type="containsText" dxfId="63" priority="481" operator="containsText" text="Baja">
      <formula>NOT(ISERROR(SEARCH("Baja",AW4)))</formula>
    </cfRule>
    <cfRule type="containsText" dxfId="62" priority="482" operator="containsText" text="Media">
      <formula>NOT(ISERROR(SEARCH("Media",AW4)))</formula>
    </cfRule>
    <cfRule type="containsText" dxfId="61" priority="477" operator="containsText" text="Menor">
      <formula>NOT(ISERROR(SEARCH("Menor",AW4)))</formula>
    </cfRule>
    <cfRule type="containsText" dxfId="60" priority="483" operator="containsText" text="Alta">
      <formula>NOT(ISERROR(SEARCH("Alta",AW4)))</formula>
    </cfRule>
    <cfRule type="containsText" dxfId="59" priority="474" operator="containsText" text="Catastrófico">
      <formula>NOT(ISERROR(SEARCH("Catastrófico",AW4)))</formula>
    </cfRule>
  </conditionalFormatting>
  <conditionalFormatting sqref="AW7:AX7">
    <cfRule type="cellIs" dxfId="58" priority="284" operator="equal">
      <formula>100%</formula>
    </cfRule>
    <cfRule type="cellIs" dxfId="57" priority="285" operator="equal">
      <formula>80%</formula>
    </cfRule>
    <cfRule type="cellIs" dxfId="56" priority="286" operator="equal">
      <formula>60%</formula>
    </cfRule>
    <cfRule type="cellIs" dxfId="55" priority="287" operator="equal">
      <formula>40%</formula>
    </cfRule>
    <cfRule type="cellIs" dxfId="54" priority="288" operator="equal">
      <formula>0.2</formula>
    </cfRule>
    <cfRule type="containsText" dxfId="53" priority="289" operator="containsText" text="Extremo">
      <formula>NOT(ISERROR(SEARCH("Extremo",AW7)))</formula>
    </cfRule>
    <cfRule type="containsText" dxfId="52" priority="290" operator="containsText" text="Alto">
      <formula>NOT(ISERROR(SEARCH("Alto",AW7)))</formula>
    </cfRule>
    <cfRule type="containsText" dxfId="51" priority="291" operator="containsText" text="Bajo">
      <formula>NOT(ISERROR(SEARCH("Bajo",AW7)))</formula>
    </cfRule>
    <cfRule type="containsText" dxfId="50" priority="292" operator="containsText" text="Catastrófico">
      <formula>NOT(ISERROR(SEARCH("Catastrófico",AW7)))</formula>
    </cfRule>
    <cfRule type="containsText" dxfId="49" priority="293" operator="containsText" text="Mayor">
      <formula>NOT(ISERROR(SEARCH("Mayor",AW7)))</formula>
    </cfRule>
    <cfRule type="containsText" dxfId="48" priority="297" operator="containsText" text="Muy a">
      <formula>NOT(ISERROR(SEARCH("Muy a",AW7)))</formula>
    </cfRule>
    <cfRule type="containsText" dxfId="47" priority="298" operator="containsText" text="Muy b">
      <formula>NOT(ISERROR(SEARCH("Muy b",AW7)))</formula>
    </cfRule>
    <cfRule type="containsText" dxfId="46" priority="299" operator="containsText" text="Baja">
      <formula>NOT(ISERROR(SEARCH("Baja",AW7)))</formula>
    </cfRule>
    <cfRule type="containsText" dxfId="45" priority="300" operator="containsText" text="Media">
      <formula>NOT(ISERROR(SEARCH("Media",AW7)))</formula>
    </cfRule>
    <cfRule type="containsText" dxfId="44" priority="301" operator="containsText" text="Alta">
      <formula>NOT(ISERROR(SEARCH("Alta",AW7)))</formula>
    </cfRule>
    <cfRule type="containsText" dxfId="43" priority="295" operator="containsText" text="Menor">
      <formula>NOT(ISERROR(SEARCH("Menor",AW7)))</formula>
    </cfRule>
    <cfRule type="containsText" dxfId="42" priority="296" operator="containsText" text="Leve">
      <formula>NOT(ISERROR(SEARCH("Leve",AW7)))</formula>
    </cfRule>
    <cfRule type="containsText" dxfId="41" priority="294" operator="containsText" text="Moderado">
      <formula>NOT(ISERROR(SEARCH("Moderado",AW7)))</formula>
    </cfRule>
  </conditionalFormatting>
  <conditionalFormatting sqref="AW9:AX9">
    <cfRule type="containsText" dxfId="40" priority="119" operator="containsText" text="Muy b">
      <formula>NOT(ISERROR(SEARCH("Muy b",AW9)))</formula>
    </cfRule>
    <cfRule type="containsText" dxfId="39" priority="111" operator="containsText" text="Alto">
      <formula>NOT(ISERROR(SEARCH("Alto",AW9)))</formula>
    </cfRule>
    <cfRule type="containsText" dxfId="38" priority="117" operator="containsText" text="Leve">
      <formula>NOT(ISERROR(SEARCH("Leve",AW9)))</formula>
    </cfRule>
    <cfRule type="containsText" dxfId="37" priority="116" operator="containsText" text="Menor">
      <formula>NOT(ISERROR(SEARCH("Menor",AW9)))</formula>
    </cfRule>
    <cfRule type="containsText" dxfId="36" priority="115" operator="containsText" text="Moderado">
      <formula>NOT(ISERROR(SEARCH("Moderado",AW9)))</formula>
    </cfRule>
    <cfRule type="containsText" dxfId="35" priority="114" operator="containsText" text="Mayor">
      <formula>NOT(ISERROR(SEARCH("Mayor",AW9)))</formula>
    </cfRule>
    <cfRule type="containsText" dxfId="34" priority="113" operator="containsText" text="Catastrófico">
      <formula>NOT(ISERROR(SEARCH("Catastrófico",AW9)))</formula>
    </cfRule>
    <cfRule type="containsText" dxfId="33" priority="112" operator="containsText" text="Bajo">
      <formula>NOT(ISERROR(SEARCH("Bajo",AW9)))</formula>
    </cfRule>
    <cfRule type="containsText" dxfId="32" priority="110" operator="containsText" text="Extremo">
      <formula>NOT(ISERROR(SEARCH("Extremo",AW9)))</formula>
    </cfRule>
    <cfRule type="cellIs" dxfId="31" priority="109" operator="equal">
      <formula>0.2</formula>
    </cfRule>
    <cfRule type="cellIs" dxfId="30" priority="108" operator="equal">
      <formula>40%</formula>
    </cfRule>
    <cfRule type="cellIs" dxfId="29" priority="107" operator="equal">
      <formula>60%</formula>
    </cfRule>
    <cfRule type="cellIs" dxfId="28" priority="106" operator="equal">
      <formula>80%</formula>
    </cfRule>
    <cfRule type="cellIs" dxfId="27" priority="105" operator="equal">
      <formula>100%</formula>
    </cfRule>
    <cfRule type="containsText" dxfId="26" priority="122" operator="containsText" text="Alta">
      <formula>NOT(ISERROR(SEARCH("Alta",AW9)))</formula>
    </cfRule>
    <cfRule type="containsText" dxfId="25" priority="121" operator="containsText" text="Media">
      <formula>NOT(ISERROR(SEARCH("Media",AW9)))</formula>
    </cfRule>
    <cfRule type="containsText" dxfId="24" priority="120" operator="containsText" text="Baja">
      <formula>NOT(ISERROR(SEARCH("Baja",AW9)))</formula>
    </cfRule>
    <cfRule type="containsText" dxfId="23" priority="118" operator="containsText" text="Muy a">
      <formula>NOT(ISERROR(SEARCH("Muy a",AW9)))</formula>
    </cfRule>
  </conditionalFormatting>
  <dataValidations count="5">
    <dataValidation type="list" allowBlank="1" showInputMessage="1" showErrorMessage="1" sqref="AT4:AT10" xr:uid="{00000000-0002-0000-1200-000000000000}">
      <formula1>"Adecuado,Inadecuado"</formula1>
    </dataValidation>
    <dataValidation type="list" allowBlank="1" showInputMessage="1" showErrorMessage="1" sqref="AR4:AR10" xr:uid="{00000000-0002-0000-1200-000001000000}">
      <formula1>"Asignado,No Asignado"</formula1>
    </dataValidation>
    <dataValidation type="list" allowBlank="1" showInputMessage="1" showErrorMessage="1" sqref="AJ4:AJ10" xr:uid="{00000000-0002-0000-1200-000002000000}">
      <formula1>"Confiable,No confiable"</formula1>
    </dataValidation>
    <dataValidation type="list" allowBlank="1" showInputMessage="1" showErrorMessage="1" sqref="AG4:AG10" xr:uid="{00000000-0002-0000-1200-000003000000}">
      <formula1>"Manual,Automático"</formula1>
    </dataValidation>
    <dataValidation type="list" allowBlank="1" showInputMessage="1" showErrorMessage="1" sqref="A4 A7 A9 AK4:AK10" xr:uid="{00000000-0002-0000-1200-000004000000}">
      <formula1>"SI,NO"</formula1>
    </dataValidation>
  </dataValidations>
  <hyperlinks>
    <hyperlink ref="BG4" r:id="rId1" xr:uid="{9239158C-2EC2-477F-866B-ED18363F5CF4}"/>
    <hyperlink ref="BG5:BG10" r:id="rId2" display="I Bimestre" xr:uid="{FA5E9958-AEAC-4855-9C34-34EB312CDA7C}"/>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topLeftCell="U18" zoomScale="130" zoomScaleNormal="130" workbookViewId="0">
      <selection activeCell="Z32" sqref="Z32"/>
    </sheetView>
  </sheetViews>
  <sheetFormatPr baseColWidth="10" defaultColWidth="11.44140625" defaultRowHeight="14.4" x14ac:dyDescent="0.3"/>
  <cols>
    <col min="1" max="1" width="3.6640625" customWidth="1"/>
    <col min="8" max="8" width="9.6640625" customWidth="1"/>
    <col min="26" max="27" width="15" bestFit="1" customWidth="1"/>
    <col min="41" max="41" width="2.6640625" customWidth="1"/>
  </cols>
  <sheetData>
    <row r="1" spans="2:50" x14ac:dyDescent="0.3">
      <c r="B1" t="s">
        <v>109</v>
      </c>
    </row>
    <row r="3" spans="2:50" x14ac:dyDescent="0.3">
      <c r="B3" s="9" t="s">
        <v>110</v>
      </c>
      <c r="R3" s="9" t="s">
        <v>111</v>
      </c>
    </row>
    <row r="4" spans="2:50" x14ac:dyDescent="0.3">
      <c r="R4" s="9" t="s">
        <v>112</v>
      </c>
      <c r="AG4" s="9" t="s">
        <v>113</v>
      </c>
    </row>
    <row r="5" spans="2:50" x14ac:dyDescent="0.3">
      <c r="B5" s="9" t="s">
        <v>114</v>
      </c>
      <c r="J5" s="9" t="s">
        <v>115</v>
      </c>
      <c r="R5" s="9" t="s">
        <v>116</v>
      </c>
      <c r="Y5" s="9" t="s">
        <v>117</v>
      </c>
      <c r="AG5" s="9" t="s">
        <v>118</v>
      </c>
      <c r="AP5" s="9" t="s">
        <v>119</v>
      </c>
      <c r="AX5" s="9" t="s">
        <v>120</v>
      </c>
    </row>
    <row r="23" spans="25:27" x14ac:dyDescent="0.3">
      <c r="Y23" t="s">
        <v>121</v>
      </c>
    </row>
    <row r="24" spans="25:27" x14ac:dyDescent="0.3">
      <c r="Z24" s="55">
        <v>2020</v>
      </c>
      <c r="AA24" s="55" t="s">
        <v>122</v>
      </c>
    </row>
    <row r="25" spans="25:27" ht="43.2" x14ac:dyDescent="0.3">
      <c r="Y25" s="56" t="s">
        <v>123</v>
      </c>
      <c r="Z25" s="57">
        <v>26968000000</v>
      </c>
      <c r="AA25" s="57">
        <v>27831000000</v>
      </c>
    </row>
    <row r="26" spans="25:27" x14ac:dyDescent="0.3">
      <c r="Y26" s="58">
        <v>0.01</v>
      </c>
      <c r="Z26" s="59">
        <f>+$Z$25*Y26</f>
        <v>269680000</v>
      </c>
      <c r="AA26" s="59">
        <f>+$AA$25*Y26</f>
        <v>278310000</v>
      </c>
    </row>
    <row r="27" spans="25:27" x14ac:dyDescent="0.3">
      <c r="Y27" s="58">
        <v>0.03</v>
      </c>
      <c r="Z27" s="59">
        <f>+$Z$25*Y27</f>
        <v>809040000</v>
      </c>
      <c r="AA27" s="59">
        <f>+$AA$25*Y27</f>
        <v>834930000</v>
      </c>
    </row>
    <row r="28" spans="25:27" x14ac:dyDescent="0.3">
      <c r="Y28" s="58">
        <v>0.06</v>
      </c>
      <c r="Z28" s="59">
        <f>+$Z$25*Y28</f>
        <v>1618080000</v>
      </c>
      <c r="AA28" s="59">
        <f>+$AA$25*Y28</f>
        <v>1669860000</v>
      </c>
    </row>
    <row r="29" spans="25:27" x14ac:dyDescent="0.3">
      <c r="Y29" s="58">
        <v>0.1</v>
      </c>
      <c r="Z29" s="59">
        <f>+$Z$25*Y29</f>
        <v>2696800000</v>
      </c>
      <c r="AA29" s="59">
        <f>+$AA$25*Y29</f>
        <v>2783100000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V8"/>
  <sheetViews>
    <sheetView topLeftCell="B1" zoomScale="70" zoomScaleNormal="70" workbookViewId="0">
      <pane ySplit="3" topLeftCell="A4" activePane="bottomLeft" state="frozen"/>
      <selection activeCell="G4" sqref="G4:G13"/>
      <selection pane="bottomLeft" activeCell="F5" sqref="F5"/>
    </sheetView>
  </sheetViews>
  <sheetFormatPr baseColWidth="10" defaultColWidth="11.44140625" defaultRowHeight="15" customHeight="1"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8.33203125" style="2"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6.554687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88671875" style="2" customWidth="1"/>
    <col min="29" max="29" width="28"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6640625" style="2" customWidth="1"/>
    <col min="43" max="43" width="14.88671875" style="2" customWidth="1"/>
    <col min="44" max="44" width="9.109375" style="2" customWidth="1"/>
    <col min="45" max="45" width="33.6640625" style="2" customWidth="1"/>
    <col min="46" max="46" width="19.88671875" style="2" customWidth="1"/>
    <col min="47" max="47" width="2.8867187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72" customWidth="1"/>
    <col min="58" max="59" width="41.6640625" style="1" customWidth="1"/>
    <col min="60" max="60" width="14.88671875" style="1" customWidth="1"/>
    <col min="61" max="61" width="35" style="1" customWidth="1"/>
    <col min="62" max="62" width="27.44140625" style="1" customWidth="1"/>
    <col min="63" max="63" width="14.88671875" style="1" customWidth="1"/>
    <col min="64" max="65" width="29.5546875" style="1" customWidth="1"/>
    <col min="66" max="66" width="12.5546875" style="1" customWidth="1"/>
    <col min="67" max="68" width="26.33203125" style="1" customWidth="1"/>
    <col min="69" max="69" width="11.44140625" style="1"/>
    <col min="70" max="70" width="22.5546875" style="1" customWidth="1"/>
    <col min="71" max="71" width="27.44140625" style="1" customWidth="1"/>
    <col min="72" max="72" width="11.44140625" style="1"/>
    <col min="73" max="73" width="23.33203125" style="1" customWidth="1"/>
    <col min="74" max="74" width="23.88671875" style="1" customWidth="1"/>
    <col min="75" max="253" width="11.4414062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4414062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4414062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4414062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4414062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4414062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4414062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4414062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4414062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4414062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4414062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4414062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4414062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4414062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4414062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4414062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4414062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4414062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4414062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4414062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4414062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4414062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4414062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4414062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4414062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4414062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4414062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4414062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4414062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4414062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4414062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4414062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4414062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4414062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4414062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4414062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4414062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4414062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4414062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4414062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4414062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4414062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4414062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4414062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4414062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4414062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4414062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4414062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4414062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4414062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4414062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4414062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4414062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4414062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4414062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4414062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4414062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4414062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4414062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4414062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4414062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4414062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4414062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44140625" style="1"/>
    <col min="16384" max="16384" width="11.5546875" style="1" customWidth="1"/>
  </cols>
  <sheetData>
    <row r="1" spans="1:74" ht="18.7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8"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33.7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216.75" customHeight="1" x14ac:dyDescent="0.3">
      <c r="A4" s="494" t="s">
        <v>191</v>
      </c>
      <c r="B4" s="483" t="s">
        <v>44</v>
      </c>
      <c r="C4" s="483" t="s">
        <v>89</v>
      </c>
      <c r="D4" s="483" t="s">
        <v>12</v>
      </c>
      <c r="E4" s="483" t="s">
        <v>34</v>
      </c>
      <c r="F4" s="496" t="s">
        <v>1884</v>
      </c>
      <c r="G4" s="483" t="s">
        <v>1885</v>
      </c>
      <c r="H4" s="483" t="s">
        <v>1886</v>
      </c>
      <c r="I4" s="496" t="s">
        <v>1887</v>
      </c>
      <c r="J4" s="483" t="s">
        <v>63</v>
      </c>
      <c r="K4" s="483">
        <v>2</v>
      </c>
      <c r="L4" s="492">
        <f>IF(J4="Diaria",+(K4/360),IF(J4="Mensual",+(K4/12),IF(J4="Bimestral",+(K4/6),IF(J4="Trimestral",+(K4/4),IF(J4="Semestral",+(K4/2),IF(J4="Anual",+(K4/1),""))))))</f>
        <v>0.16666666666666666</v>
      </c>
      <c r="M4" s="483" t="s">
        <v>70</v>
      </c>
      <c r="N4" s="48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83" t="s">
        <v>73</v>
      </c>
      <c r="P4" s="48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0.8</v>
      </c>
      <c r="Q4" s="483" t="s">
        <v>70</v>
      </c>
      <c r="R4" s="48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78" t="s">
        <v>70</v>
      </c>
      <c r="T4" s="478" t="s">
        <v>70</v>
      </c>
      <c r="U4" s="478">
        <f>+MAX(N4,P4,R4)</f>
        <v>0.8</v>
      </c>
      <c r="V4" s="480" t="str">
        <f>IF(L4&lt;=20%,"Muy baja",IF(L4&lt;=40%,"Baja",IF(L4&lt;=60%,"Media",IF(L4&lt;=80%,"Alta",IF(L4&lt;=100%,"Muy alta",IF(L4&gt;=100%,"Muy alta",""))))))</f>
        <v>Muy baja</v>
      </c>
      <c r="W4" s="481">
        <f>+IFERROR(VLOOKUP(V4,Fórmula!$F$1:$G$6,2,FALSE),"")</f>
        <v>0.2</v>
      </c>
      <c r="X4" s="501" t="str">
        <f>IF(U4=20%,"Leve",IF(U4=40%,"Menor",IF(U4=60%,"Moderado",IF(U4=80%,"Mayor",IF(U4=100%,"Catastrófico","")))))</f>
        <v>Mayor</v>
      </c>
      <c r="Y4" s="481">
        <f>+IFERROR(VLOOKUP(X4,Fórmula!$H$1:$I$6,2,FALSE),"")</f>
        <v>0.8</v>
      </c>
      <c r="Z4" s="500" t="str">
        <f>+IFERROR(VLOOKUP(V4&amp;X4,Fórmula!$C$2:$D$26,2,FALSE),"")</f>
        <v>Alto</v>
      </c>
      <c r="AA4" s="481">
        <f>IF(Z4="Bajo",25%,IF(Z4="Moderado",50%,IF(Z4="Alto",75%,IF(Z4="Extremo",100%,""))))</f>
        <v>0.75</v>
      </c>
      <c r="AB4" s="189" t="s">
        <v>519</v>
      </c>
      <c r="AC4" s="49" t="s">
        <v>1888</v>
      </c>
      <c r="AD4" s="49" t="s">
        <v>1889</v>
      </c>
      <c r="AE4" s="49" t="s">
        <v>54</v>
      </c>
      <c r="AF4" s="31">
        <f>IF(AE4="Preventivo",25%,IF(AE4="Detectivo",15%,IF(AE4="Correctivo",10%,"")))</f>
        <v>0.25</v>
      </c>
      <c r="AG4" s="496" t="s">
        <v>199</v>
      </c>
      <c r="AH4" s="31">
        <f>IF(AG4="Manual",15%,IF(AG4="Automático",25%,""))</f>
        <v>0.15</v>
      </c>
      <c r="AI4" s="31">
        <f>+AH4+AF4</f>
        <v>0.4</v>
      </c>
      <c r="AJ4" s="496" t="s">
        <v>200</v>
      </c>
      <c r="AK4" s="483" t="s">
        <v>201</v>
      </c>
      <c r="AL4" s="49" t="s">
        <v>1890</v>
      </c>
      <c r="AM4" s="483" t="s">
        <v>23</v>
      </c>
      <c r="AN4" s="496" t="s">
        <v>1891</v>
      </c>
      <c r="AO4" s="496" t="s">
        <v>24</v>
      </c>
      <c r="AP4" s="496" t="s">
        <v>63</v>
      </c>
      <c r="AQ4" s="496" t="s">
        <v>1892</v>
      </c>
      <c r="AR4" s="496" t="s">
        <v>206</v>
      </c>
      <c r="AS4" s="496" t="s">
        <v>524</v>
      </c>
      <c r="AT4" s="496" t="s">
        <v>208</v>
      </c>
      <c r="AU4" s="496">
        <f>+AA4*AI4</f>
        <v>0.30000000000000004</v>
      </c>
      <c r="AV4" s="32">
        <f>+AA4-AU4</f>
        <v>0.44999999999999996</v>
      </c>
      <c r="AW4" s="490" t="str">
        <f>+IF(C4="Corrupción","Moderado",IF(AV4&lt;=25%,"Bajo",IF(AV4&lt;=50%,"Moderado",IF(AV4&lt;=75%,"Alto",IF(AV4&gt;75%,"Extremo","")))))</f>
        <v>Moderado</v>
      </c>
      <c r="AX4" s="491" t="s">
        <v>56</v>
      </c>
      <c r="AY4" s="161">
        <v>1</v>
      </c>
      <c r="AZ4" s="33" t="s">
        <v>1893</v>
      </c>
      <c r="BA4" s="487" t="str">
        <f>+AS4</f>
        <v>Jefe de Control Disciplinario Interno</v>
      </c>
      <c r="BB4" s="30">
        <v>45108</v>
      </c>
      <c r="BC4" s="30">
        <v>45291</v>
      </c>
      <c r="BD4" s="477" t="s">
        <v>1894</v>
      </c>
      <c r="BE4" s="86">
        <v>44985</v>
      </c>
      <c r="BF4" s="87" t="s">
        <v>1895</v>
      </c>
      <c r="BG4" s="87" t="s">
        <v>1896</v>
      </c>
      <c r="BH4" s="34">
        <v>45046</v>
      </c>
      <c r="BI4" s="87"/>
      <c r="BJ4" s="126"/>
      <c r="BK4" s="34">
        <v>45107</v>
      </c>
      <c r="BL4" s="102"/>
      <c r="BM4" s="102"/>
      <c r="BN4" s="34">
        <v>45169</v>
      </c>
      <c r="BO4" s="102"/>
      <c r="BP4" s="102"/>
      <c r="BQ4" s="34">
        <v>45230</v>
      </c>
      <c r="BR4" s="102"/>
      <c r="BS4" s="102"/>
      <c r="BT4" s="34">
        <v>45291</v>
      </c>
      <c r="BU4" s="102"/>
      <c r="BV4" s="162"/>
    </row>
    <row r="5" spans="1:74" ht="140.25" customHeight="1" thickBot="1" x14ac:dyDescent="0.35">
      <c r="A5" s="512" t="s">
        <v>191</v>
      </c>
      <c r="B5" s="473" t="s">
        <v>44</v>
      </c>
      <c r="C5" s="473" t="s">
        <v>55</v>
      </c>
      <c r="D5" s="473" t="s">
        <v>76</v>
      </c>
      <c r="E5" s="473" t="s">
        <v>34</v>
      </c>
      <c r="F5" s="513" t="s">
        <v>515</v>
      </c>
      <c r="G5" s="473" t="s">
        <v>516</v>
      </c>
      <c r="H5" s="473" t="s">
        <v>517</v>
      </c>
      <c r="I5" s="513" t="s">
        <v>518</v>
      </c>
      <c r="J5" s="473" t="s">
        <v>63</v>
      </c>
      <c r="K5" s="473">
        <v>0</v>
      </c>
      <c r="L5" s="476">
        <f>IF(J5="Diaria",+(K5/360),IF(J5="Mensual",+(K5/12),IF(J5="Bimestral",+(K5/6),IF(J5="Trimestral",+(K5/4),IF(J5="Semestral",+(K5/2),IF(J5="Anual",+(K5/1),""))))))</f>
        <v>0</v>
      </c>
      <c r="M5" s="473" t="s">
        <v>70</v>
      </c>
      <c r="N5" s="47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473" t="s">
        <v>84</v>
      </c>
      <c r="P5" s="483">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1</v>
      </c>
      <c r="Q5" s="473" t="s">
        <v>70</v>
      </c>
      <c r="R5" s="47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469" t="s">
        <v>70</v>
      </c>
      <c r="T5" s="469" t="s">
        <v>70</v>
      </c>
      <c r="U5" s="469">
        <f>+MAX(N5,P5,R5)</f>
        <v>1</v>
      </c>
      <c r="V5" s="511" t="str">
        <f>IF(L5&lt;=20%,"Muy baja",IF(L5&lt;=40%,"Baja",IF(L5&lt;=60%,"Media",IF(L5&lt;=80%,"Alta",IF(L5&lt;=100%,"Muy alta",IF(L5&gt;=100%,"Muy alta",""))))))</f>
        <v>Muy baja</v>
      </c>
      <c r="W5" s="462">
        <f>+IFERROR(VLOOKUP(V5,Fórmula!$F$1:$G$6,2,FALSE),"")</f>
        <v>0.2</v>
      </c>
      <c r="X5" s="158" t="str">
        <f>IF(U5=20%,"Leve",IF(U5=40%,"Menor",IF(U5=60%,"Moderado",IF(U5=80%,"Mayor",IF(U5=100%,"Catastrófico","")))))</f>
        <v>Catastrófico</v>
      </c>
      <c r="Y5" s="462">
        <f>+IFERROR(VLOOKUP(X5,Fórmula!$H$1:$I$6,2,FALSE),"")</f>
        <v>1</v>
      </c>
      <c r="Z5" s="159" t="str">
        <f>+IFERROR(VLOOKUP(V5&amp;X5,Fórmula!$C$2:$D$26,2,FALSE),"")</f>
        <v>Extremo</v>
      </c>
      <c r="AA5" s="462">
        <f>IF(Z5="Bajo",25%,IF(Z5="Moderado",50%,IF(Z5="Alto",75%,IF(Z5="Extremo",100%,""))))</f>
        <v>1</v>
      </c>
      <c r="AB5" s="190" t="s">
        <v>519</v>
      </c>
      <c r="AC5" s="28" t="s">
        <v>520</v>
      </c>
      <c r="AD5" s="28" t="s">
        <v>521</v>
      </c>
      <c r="AE5" s="28" t="s">
        <v>37</v>
      </c>
      <c r="AF5" s="37">
        <f>IF(AE5="Preventivo",25%,IF(AE5="Detectivo",15%,IF(AE5="Correctivo",10%,"")))</f>
        <v>0.15</v>
      </c>
      <c r="AG5" s="513" t="s">
        <v>199</v>
      </c>
      <c r="AH5" s="37">
        <f>IF(AG5="Manual",15%,IF(AG5="Automático",25%,""))</f>
        <v>0.15</v>
      </c>
      <c r="AI5" s="37">
        <f>+AH5+AF5</f>
        <v>0.3</v>
      </c>
      <c r="AJ5" s="513" t="s">
        <v>200</v>
      </c>
      <c r="AK5" s="473" t="s">
        <v>201</v>
      </c>
      <c r="AL5" s="28" t="s">
        <v>522</v>
      </c>
      <c r="AM5" s="473" t="s">
        <v>39</v>
      </c>
      <c r="AN5" s="513"/>
      <c r="AO5" s="513" t="s">
        <v>24</v>
      </c>
      <c r="AP5" s="513" t="s">
        <v>86</v>
      </c>
      <c r="AQ5" s="513" t="s">
        <v>523</v>
      </c>
      <c r="AR5" s="513" t="s">
        <v>206</v>
      </c>
      <c r="AS5" s="513" t="s">
        <v>524</v>
      </c>
      <c r="AT5" s="513" t="s">
        <v>208</v>
      </c>
      <c r="AU5" s="513">
        <f>+AI5*AA5</f>
        <v>0.3</v>
      </c>
      <c r="AV5" s="584">
        <f>+AA5-AU5</f>
        <v>0.7</v>
      </c>
      <c r="AW5" s="160" t="str">
        <f>+IF(C5="Corrupción","Alto",IF(AV5&lt;=25%,"Bajo",IF(AV5&lt;=50%,"Moderado",IF(AV5&lt;=75%,"Alto",IF(AV5&gt;75%,"Extremo","")))))</f>
        <v>Alto</v>
      </c>
      <c r="AX5" s="510" t="s">
        <v>56</v>
      </c>
      <c r="AY5" s="163">
        <v>1</v>
      </c>
      <c r="AZ5" s="13" t="s">
        <v>525</v>
      </c>
      <c r="BA5" s="130" t="str">
        <f>+AS5</f>
        <v>Jefe de Control Disciplinario Interno</v>
      </c>
      <c r="BB5" s="14">
        <v>45108</v>
      </c>
      <c r="BC5" s="25">
        <v>45291</v>
      </c>
      <c r="BD5" s="130" t="str">
        <f>+AQ5</f>
        <v>Informe</v>
      </c>
      <c r="BE5" s="132">
        <v>44985</v>
      </c>
      <c r="BF5" s="133" t="s">
        <v>1897</v>
      </c>
      <c r="BG5" s="133" t="s">
        <v>1898</v>
      </c>
      <c r="BH5" s="134">
        <v>45046</v>
      </c>
      <c r="BI5" s="135"/>
      <c r="BJ5" s="135"/>
      <c r="BK5" s="134">
        <v>45107</v>
      </c>
      <c r="BL5" s="135"/>
      <c r="BM5" s="135"/>
      <c r="BN5" s="134">
        <v>45169</v>
      </c>
      <c r="BO5" s="135"/>
      <c r="BP5" s="135"/>
      <c r="BQ5" s="134">
        <v>45230</v>
      </c>
      <c r="BR5" s="135"/>
      <c r="BS5" s="135"/>
      <c r="BT5" s="134">
        <v>45291</v>
      </c>
      <c r="BU5" s="135"/>
      <c r="BV5" s="164"/>
    </row>
    <row r="6" spans="1:74" ht="14.4" x14ac:dyDescent="0.3">
      <c r="W6" s="20"/>
      <c r="Y6" s="20"/>
      <c r="AF6" s="20"/>
      <c r="AG6" s="20"/>
      <c r="AH6" s="20"/>
      <c r="AI6" s="20"/>
      <c r="AV6" s="23"/>
    </row>
    <row r="7" spans="1:74" ht="14.4" x14ac:dyDescent="0.3">
      <c r="W7" s="20"/>
      <c r="Y7" s="20"/>
      <c r="AF7" s="20"/>
      <c r="AG7" s="20"/>
      <c r="AH7" s="20"/>
      <c r="AI7" s="20"/>
      <c r="AV7" s="23"/>
    </row>
    <row r="8" spans="1:74" ht="14.4" x14ac:dyDescent="0.3">
      <c r="I8" s="2" t="s">
        <v>1412</v>
      </c>
      <c r="W8" s="20"/>
      <c r="Y8" s="20"/>
      <c r="AF8" s="20"/>
      <c r="AG8" s="20"/>
      <c r="AH8" s="20"/>
      <c r="AI8" s="20"/>
      <c r="AV8" s="23"/>
    </row>
  </sheetData>
  <sheetProtection formatCells="0" formatColumns="0" formatRows="0"/>
  <autoFilter ref="A1:BU5"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autoFilter>
  <mergeCells count="23">
    <mergeCell ref="AV1:AX1"/>
    <mergeCell ref="AC2:AC3"/>
    <mergeCell ref="AD2:AD3"/>
    <mergeCell ref="AE2:AH2"/>
    <mergeCell ref="AI2:AI3"/>
    <mergeCell ref="AJ2:AT2"/>
    <mergeCell ref="AC1:AT1"/>
    <mergeCell ref="AY1:BV1"/>
    <mergeCell ref="BE2:BV2"/>
    <mergeCell ref="BD2:BD3"/>
    <mergeCell ref="G3:H3"/>
    <mergeCell ref="AK3:AL3"/>
    <mergeCell ref="AM3:AN3"/>
    <mergeCell ref="AO3:AP3"/>
    <mergeCell ref="AR3:AS3"/>
    <mergeCell ref="AU2:AW3"/>
    <mergeCell ref="AX2:AX3"/>
    <mergeCell ref="AY2:AZ3"/>
    <mergeCell ref="BA2:BA3"/>
    <mergeCell ref="BB2:BB3"/>
    <mergeCell ref="BC2:BC3"/>
    <mergeCell ref="A1:T2"/>
    <mergeCell ref="U1:AB2"/>
  </mergeCells>
  <conditionalFormatting sqref="AC5">
    <cfRule type="containsText" dxfId="22" priority="1052" operator="containsText" text="BAJA">
      <formula>NOT(ISERROR(SEARCH("BAJA",AC5)))</formula>
    </cfRule>
    <cfRule type="containsText" dxfId="21" priority="1053" operator="containsText" text="MEDIA">
      <formula>NOT(ISERROR(SEARCH("MEDIA",AC5)))</formula>
    </cfRule>
    <cfRule type="containsText" dxfId="20" priority="1054" operator="containsText" text="ALTA">
      <formula>NOT(ISERROR(SEARCH("ALTA",AC5)))</formula>
    </cfRule>
  </conditionalFormatting>
  <conditionalFormatting sqref="AJ4:AK5">
    <cfRule type="containsText" dxfId="19" priority="1061" operator="containsText" text="BAJA">
      <formula>NOT(ISERROR(SEARCH("BAJA",AJ4)))</formula>
    </cfRule>
    <cfRule type="containsText" dxfId="18" priority="1062" operator="containsText" text="MEDIA">
      <formula>NOT(ISERROR(SEARCH("MEDIA",AJ4)))</formula>
    </cfRule>
    <cfRule type="containsText" dxfId="17" priority="1063" operator="containsText" text="ALTA">
      <formula>NOT(ISERROR(SEARCH("ALTA",AJ4)))</formula>
    </cfRule>
  </conditionalFormatting>
  <conditionalFormatting sqref="AR5">
    <cfRule type="containsText" dxfId="16" priority="1067" operator="containsText" text="BAJA">
      <formula>NOT(ISERROR(SEARCH("BAJA",AR5)))</formula>
    </cfRule>
    <cfRule type="containsText" dxfId="15" priority="1068" operator="containsText" text="MEDIA">
      <formula>NOT(ISERROR(SEARCH("MEDIA",AR5)))</formula>
    </cfRule>
    <cfRule type="containsText" dxfId="14" priority="1069" operator="containsText" text="ALTA">
      <formula>NOT(ISERROR(SEARCH("ALTA",AR5)))</formula>
    </cfRule>
  </conditionalFormatting>
  <conditionalFormatting sqref="AU4:AV4">
    <cfRule type="cellIs" dxfId="13" priority="856" operator="greaterThan">
      <formula>75%</formula>
    </cfRule>
    <cfRule type="cellIs" dxfId="12" priority="857" operator="between">
      <formula>51%</formula>
      <formula>75%</formula>
    </cfRule>
    <cfRule type="cellIs" dxfId="11" priority="858" operator="between">
      <formula>26%</formula>
      <formula>50%</formula>
    </cfRule>
    <cfRule type="cellIs" dxfId="10" priority="859" operator="between">
      <formula>0%</formula>
      <formula>25%</formula>
    </cfRule>
    <cfRule type="containsText" dxfId="9" priority="1070" operator="containsText" text="BAJA">
      <formula>NOT(ISERROR(SEARCH("BAJA",AU4)))</formula>
    </cfRule>
    <cfRule type="containsText" dxfId="8" priority="1071" operator="containsText" text="MEDIA">
      <formula>NOT(ISERROR(SEARCH("MEDIA",AU4)))</formula>
    </cfRule>
    <cfRule type="containsText" dxfId="7" priority="1072" operator="containsText" text="ALTA">
      <formula>NOT(ISERROR(SEARCH("ALTA",AU4)))</formula>
    </cfRule>
  </conditionalFormatting>
  <conditionalFormatting sqref="AU5:AV5">
    <cfRule type="containsText" dxfId="6" priority="846" operator="containsText" text="BAJA">
      <formula>NOT(ISERROR(SEARCH("BAJA",AU5)))</formula>
    </cfRule>
    <cfRule type="containsText" dxfId="5" priority="847" operator="containsText" text="MEDIA">
      <formula>NOT(ISERROR(SEARCH("MEDIA",AU5)))</formula>
    </cfRule>
    <cfRule type="containsText" dxfId="4" priority="848" operator="containsText" text="ALTA">
      <formula>NOT(ISERROR(SEARCH("ALTA",AU5)))</formula>
    </cfRule>
  </conditionalFormatting>
  <conditionalFormatting sqref="AV5">
    <cfRule type="cellIs" dxfId="3" priority="842" operator="greaterThan">
      <formula>75%</formula>
    </cfRule>
    <cfRule type="cellIs" dxfId="2" priority="843" operator="between">
      <formula>51%</formula>
      <formula>75%</formula>
    </cfRule>
    <cfRule type="cellIs" dxfId="1" priority="844" operator="between">
      <formula>26%</formula>
      <formula>50%</formula>
    </cfRule>
    <cfRule type="cellIs" dxfId="0" priority="845" operator="between">
      <formula>0%</formula>
      <formula>25%</formula>
    </cfRule>
  </conditionalFormatting>
  <dataValidations count="5">
    <dataValidation type="list" allowBlank="1" showInputMessage="1" showErrorMessage="1" sqref="AJ4:AJ5" xr:uid="{00000000-0002-0000-1300-000000000000}">
      <formula1>"Confiable,No confiable"</formula1>
    </dataValidation>
    <dataValidation type="list" allowBlank="1" showInputMessage="1" showErrorMessage="1" sqref="AT4:AT5" xr:uid="{00000000-0002-0000-1300-000001000000}">
      <formula1>"Adecuado,Inadecuado"</formula1>
    </dataValidation>
    <dataValidation type="list" allowBlank="1" showInputMessage="1" showErrorMessage="1" sqref="AR4:AR5" xr:uid="{00000000-0002-0000-1300-000002000000}">
      <formula1>"Asignado,No Asignado"</formula1>
    </dataValidation>
    <dataValidation type="list" allowBlank="1" showInputMessage="1" showErrorMessage="1" sqref="AG4:AG5" xr:uid="{00000000-0002-0000-1300-000003000000}">
      <formula1>"Manual,Automático"</formula1>
    </dataValidation>
    <dataValidation type="list" allowBlank="1" showInputMessage="1" showErrorMessage="1" sqref="A4:A5 AK4:AK5" xr:uid="{00000000-0002-0000-1300-000004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300-000005000000}">
          <x14:formula1>
            <xm:f>Listas!$L$2:$L$5</xm:f>
          </x14:formula1>
          <xm:sqref>T4:T5</xm:sqref>
        </x14:dataValidation>
        <x14:dataValidation type="list" allowBlank="1" showInputMessage="1" showErrorMessage="1" xr:uid="{00000000-0002-0000-1300-000006000000}">
          <x14:formula1>
            <xm:f>Listas!$K$2:$K$6</xm:f>
          </x14:formula1>
          <xm:sqref>S4:S5</xm:sqref>
        </x14:dataValidation>
        <x14:dataValidation type="list" allowBlank="1" showInputMessage="1" showErrorMessage="1" xr:uid="{00000000-0002-0000-1300-000007000000}">
          <x14:formula1>
            <xm:f>Listas!$Q$2:$Q$8</xm:f>
          </x14:formula1>
          <xm:sqref>J4:J5</xm:sqref>
        </x14:dataValidation>
        <x14:dataValidation type="list" allowBlank="1" showInputMessage="1" showErrorMessage="1" xr:uid="{00000000-0002-0000-1300-000008000000}">
          <x14:formula1>
            <xm:f>Listas!$P$2:$P$7</xm:f>
          </x14:formula1>
          <xm:sqref>Q4:Q5</xm:sqref>
        </x14:dataValidation>
        <x14:dataValidation type="list" allowBlank="1" showInputMessage="1" showErrorMessage="1" xr:uid="{00000000-0002-0000-1300-000009000000}">
          <x14:formula1>
            <xm:f>Listas!$O$2:$O$7</xm:f>
          </x14:formula1>
          <xm:sqref>O4:O5</xm:sqref>
        </x14:dataValidation>
        <x14:dataValidation type="list" allowBlank="1" showInputMessage="1" showErrorMessage="1" xr:uid="{00000000-0002-0000-1300-00000A000000}">
          <x14:formula1>
            <xm:f>Listas!$N$2:$N$7</xm:f>
          </x14:formula1>
          <xm:sqref>M4:M5</xm:sqref>
        </x14:dataValidation>
        <x14:dataValidation type="list" allowBlank="1" showInputMessage="1" showErrorMessage="1" xr:uid="{00000000-0002-0000-1300-00000B000000}">
          <x14:formula1>
            <xm:f>Listas!$G$2:$G$11</xm:f>
          </x14:formula1>
          <xm:sqref>C4:C5</xm:sqref>
        </x14:dataValidation>
        <x14:dataValidation type="list" allowBlank="1" showInputMessage="1" showErrorMessage="1" xr:uid="{00000000-0002-0000-1300-00000C000000}">
          <x14:formula1>
            <xm:f>Listas!$B$2:$B$7</xm:f>
          </x14:formula1>
          <xm:sqref>D4:D5</xm:sqref>
        </x14:dataValidation>
        <x14:dataValidation type="list" allowBlank="1" showInputMessage="1" showErrorMessage="1" xr:uid="{00000000-0002-0000-1300-00000D000000}">
          <x14:formula1>
            <xm:f>Listas!$J$2:$J$6</xm:f>
          </x14:formula1>
          <xm:sqref>AX4:AX5</xm:sqref>
        </x14:dataValidation>
        <x14:dataValidation type="list" allowBlank="1" showInputMessage="1" showErrorMessage="1" xr:uid="{00000000-0002-0000-1300-00000E000000}">
          <x14:formula1>
            <xm:f>Listas!$I$2:$I$3</xm:f>
          </x14:formula1>
          <xm:sqref>AO4:AO5</xm:sqref>
        </x14:dataValidation>
        <x14:dataValidation type="list" allowBlank="1" showInputMessage="1" showErrorMessage="1" xr:uid="{00000000-0002-0000-1300-00000F000000}">
          <x14:formula1>
            <xm:f>Listas!$H$2:$H$3</xm:f>
          </x14:formula1>
          <xm:sqref>AM4:AM5</xm:sqref>
        </x14:dataValidation>
        <x14:dataValidation type="list" allowBlank="1" showInputMessage="1" showErrorMessage="1" xr:uid="{00000000-0002-0000-1300-000010000000}">
          <x14:formula1>
            <xm:f>Listas!$C$2:$C$8</xm:f>
          </x14:formula1>
          <xm:sqref>E4:E5</xm:sqref>
        </x14:dataValidation>
        <x14:dataValidation type="list" allowBlank="1" showInputMessage="1" showErrorMessage="1" xr:uid="{00000000-0002-0000-1300-000011000000}">
          <x14:formula1>
            <xm:f>Listas!$F$2:$F$4</xm:f>
          </x14:formula1>
          <xm:sqref>AE4:AE5</xm:sqref>
        </x14:dataValidation>
        <x14:dataValidation type="list" allowBlank="1" showInputMessage="1" showErrorMessage="1" xr:uid="{00000000-0002-0000-1300-000012000000}">
          <x14:formula1>
            <xm:f>Listas!$M$2:$M$15</xm:f>
          </x14:formula1>
          <xm:sqref>B4:B5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09375"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38"/>
  <sheetViews>
    <sheetView showGridLines="0" topLeftCell="A10" zoomScale="90" zoomScaleNormal="90" workbookViewId="0">
      <selection activeCell="E34" sqref="E34:E35"/>
    </sheetView>
  </sheetViews>
  <sheetFormatPr baseColWidth="10" defaultColWidth="11.44140625" defaultRowHeight="14.4" x14ac:dyDescent="0.3"/>
  <cols>
    <col min="1" max="1" width="2.88671875" customWidth="1"/>
    <col min="2" max="2" width="29.6640625" style="67" customWidth="1"/>
    <col min="3" max="3" width="18.6640625" style="65" customWidth="1"/>
    <col min="4" max="4" width="11.5546875" style="66"/>
    <col min="5" max="5" width="26.6640625" style="65" customWidth="1"/>
    <col min="7" max="7" width="17.44140625" customWidth="1"/>
    <col min="8" max="8" width="16.33203125" customWidth="1"/>
  </cols>
  <sheetData>
    <row r="2" spans="2:8" ht="31.95" customHeight="1" x14ac:dyDescent="0.3">
      <c r="B2" s="696" t="s">
        <v>124</v>
      </c>
      <c r="C2" s="697"/>
      <c r="D2" s="697"/>
      <c r="E2" s="698"/>
      <c r="G2" s="694" t="s">
        <v>125</v>
      </c>
      <c r="H2" s="695"/>
    </row>
    <row r="3" spans="2:8" x14ac:dyDescent="0.3">
      <c r="B3" s="137" t="s">
        <v>126</v>
      </c>
      <c r="C3" s="69" t="s">
        <v>6</v>
      </c>
      <c r="D3" s="69" t="s">
        <v>127</v>
      </c>
      <c r="E3" s="138" t="s">
        <v>128</v>
      </c>
      <c r="G3" s="137" t="s">
        <v>6</v>
      </c>
      <c r="H3" s="138" t="s">
        <v>129</v>
      </c>
    </row>
    <row r="4" spans="2:8" ht="43.2" customHeight="1" x14ac:dyDescent="0.3">
      <c r="B4" s="687" t="s">
        <v>107</v>
      </c>
      <c r="C4" s="68" t="s">
        <v>67</v>
      </c>
      <c r="D4" s="71">
        <v>3</v>
      </c>
      <c r="E4" s="692" t="s">
        <v>130</v>
      </c>
      <c r="G4" s="141" t="s">
        <v>22</v>
      </c>
      <c r="H4" s="142">
        <v>1</v>
      </c>
    </row>
    <row r="5" spans="2:8" x14ac:dyDescent="0.3">
      <c r="B5" s="687"/>
      <c r="C5" s="68" t="s">
        <v>33</v>
      </c>
      <c r="D5" s="71">
        <v>1</v>
      </c>
      <c r="E5" s="692"/>
      <c r="G5" s="141" t="s">
        <v>55</v>
      </c>
      <c r="H5" s="142">
        <v>13</v>
      </c>
    </row>
    <row r="6" spans="2:8" x14ac:dyDescent="0.3">
      <c r="B6" s="687"/>
      <c r="C6" s="68" t="s">
        <v>12</v>
      </c>
      <c r="D6" s="71">
        <v>1</v>
      </c>
      <c r="E6" s="692"/>
      <c r="G6" s="141" t="s">
        <v>12</v>
      </c>
      <c r="H6" s="142">
        <v>1</v>
      </c>
    </row>
    <row r="7" spans="2:8" x14ac:dyDescent="0.3">
      <c r="B7" s="687"/>
      <c r="C7" s="68" t="s">
        <v>89</v>
      </c>
      <c r="D7" s="71">
        <v>1</v>
      </c>
      <c r="E7" s="692"/>
      <c r="G7" s="141" t="s">
        <v>67</v>
      </c>
      <c r="H7" s="142">
        <f>+D4</f>
        <v>3</v>
      </c>
    </row>
    <row r="8" spans="2:8" ht="43.2" x14ac:dyDescent="0.3">
      <c r="B8" s="460" t="s">
        <v>95</v>
      </c>
      <c r="C8" s="68" t="s">
        <v>89</v>
      </c>
      <c r="D8" s="71">
        <v>3</v>
      </c>
      <c r="E8" s="459" t="s">
        <v>131</v>
      </c>
      <c r="G8" s="141" t="s">
        <v>33</v>
      </c>
      <c r="H8" s="142">
        <f>+D5+D22</f>
        <v>3</v>
      </c>
    </row>
    <row r="9" spans="2:8" ht="43.2" customHeight="1" x14ac:dyDescent="0.3">
      <c r="B9" s="687" t="s">
        <v>132</v>
      </c>
      <c r="C9" s="68" t="s">
        <v>55</v>
      </c>
      <c r="D9" s="71">
        <v>2</v>
      </c>
      <c r="E9" s="692" t="s">
        <v>133</v>
      </c>
      <c r="F9" s="66"/>
      <c r="G9" s="141" t="s">
        <v>89</v>
      </c>
      <c r="H9" s="142">
        <v>38</v>
      </c>
    </row>
    <row r="10" spans="2:8" ht="28.8" x14ac:dyDescent="0.3">
      <c r="B10" s="687"/>
      <c r="C10" s="68" t="s">
        <v>89</v>
      </c>
      <c r="D10" s="71">
        <v>5</v>
      </c>
      <c r="E10" s="692"/>
      <c r="G10" s="141" t="s">
        <v>134</v>
      </c>
      <c r="H10" s="142">
        <v>2</v>
      </c>
    </row>
    <row r="11" spans="2:8" ht="28.95" customHeight="1" x14ac:dyDescent="0.3">
      <c r="B11" s="687" t="s">
        <v>135</v>
      </c>
      <c r="C11" s="68" t="s">
        <v>55</v>
      </c>
      <c r="D11" s="71">
        <v>1</v>
      </c>
      <c r="E11" s="692" t="s">
        <v>136</v>
      </c>
      <c r="G11" s="141" t="s">
        <v>104</v>
      </c>
      <c r="H11" s="142">
        <v>3</v>
      </c>
    </row>
    <row r="12" spans="2:8" ht="28.95" customHeight="1" thickBot="1" x14ac:dyDescent="0.35">
      <c r="B12" s="687"/>
      <c r="C12" s="68" t="s">
        <v>104</v>
      </c>
      <c r="D12" s="71">
        <v>1</v>
      </c>
      <c r="E12" s="692"/>
      <c r="G12" s="143" t="s">
        <v>137</v>
      </c>
      <c r="H12" s="144">
        <f>+SUM(H4:H11)</f>
        <v>64</v>
      </c>
    </row>
    <row r="13" spans="2:8" x14ac:dyDescent="0.3">
      <c r="B13" s="687"/>
      <c r="C13" s="68" t="s">
        <v>89</v>
      </c>
      <c r="D13" s="71">
        <v>3</v>
      </c>
      <c r="E13" s="692"/>
    </row>
    <row r="14" spans="2:8" x14ac:dyDescent="0.3">
      <c r="B14" s="687" t="s">
        <v>138</v>
      </c>
      <c r="C14" s="68" t="s">
        <v>55</v>
      </c>
      <c r="D14" s="71">
        <v>1</v>
      </c>
      <c r="E14" s="692" t="s">
        <v>139</v>
      </c>
    </row>
    <row r="15" spans="2:8" x14ac:dyDescent="0.3">
      <c r="B15" s="687"/>
      <c r="C15" s="68" t="s">
        <v>89</v>
      </c>
      <c r="D15" s="71">
        <v>4</v>
      </c>
      <c r="E15" s="692"/>
    </row>
    <row r="16" spans="2:8" ht="15.6" customHeight="1" x14ac:dyDescent="0.3">
      <c r="B16" s="687" t="s">
        <v>59</v>
      </c>
      <c r="C16" s="68" t="s">
        <v>104</v>
      </c>
      <c r="D16" s="71">
        <v>1</v>
      </c>
      <c r="E16" s="692" t="s">
        <v>133</v>
      </c>
    </row>
    <row r="17" spans="2:5" ht="15.6" customHeight="1" x14ac:dyDescent="0.3">
      <c r="B17" s="687"/>
      <c r="C17" s="68" t="s">
        <v>89</v>
      </c>
      <c r="D17" s="71">
        <v>2</v>
      </c>
      <c r="E17" s="692"/>
    </row>
    <row r="18" spans="2:5" ht="28.8" x14ac:dyDescent="0.3">
      <c r="B18" s="460" t="s">
        <v>28</v>
      </c>
      <c r="C18" s="68" t="s">
        <v>89</v>
      </c>
      <c r="D18" s="71">
        <v>2</v>
      </c>
      <c r="E18" s="459" t="s">
        <v>140</v>
      </c>
    </row>
    <row r="19" spans="2:5" ht="30" customHeight="1" x14ac:dyDescent="0.3">
      <c r="B19" s="690" t="s">
        <v>141</v>
      </c>
      <c r="C19" s="68" t="s">
        <v>89</v>
      </c>
      <c r="D19" s="71">
        <v>5</v>
      </c>
      <c r="E19" s="699" t="s">
        <v>142</v>
      </c>
    </row>
    <row r="20" spans="2:5" x14ac:dyDescent="0.3">
      <c r="B20" s="691"/>
      <c r="C20" s="68" t="s">
        <v>55</v>
      </c>
      <c r="D20" s="71">
        <v>3</v>
      </c>
      <c r="E20" s="700"/>
    </row>
    <row r="21" spans="2:5" ht="28.95" customHeight="1" x14ac:dyDescent="0.3">
      <c r="B21" s="687" t="s">
        <v>103</v>
      </c>
      <c r="C21" s="68" t="s">
        <v>55</v>
      </c>
      <c r="D21" s="71">
        <v>1</v>
      </c>
      <c r="E21" s="692" t="s">
        <v>143</v>
      </c>
    </row>
    <row r="22" spans="2:5" x14ac:dyDescent="0.3">
      <c r="B22" s="687"/>
      <c r="C22" s="68" t="s">
        <v>33</v>
      </c>
      <c r="D22" s="71">
        <v>2</v>
      </c>
      <c r="E22" s="692"/>
    </row>
    <row r="23" spans="2:5" x14ac:dyDescent="0.3">
      <c r="B23" s="687"/>
      <c r="C23" s="68" t="s">
        <v>89</v>
      </c>
      <c r="D23" s="71">
        <v>1</v>
      </c>
      <c r="E23" s="692"/>
    </row>
    <row r="24" spans="2:5" ht="28.95" customHeight="1" x14ac:dyDescent="0.3">
      <c r="B24" s="687" t="s">
        <v>91</v>
      </c>
      <c r="C24" s="68" t="s">
        <v>55</v>
      </c>
      <c r="D24" s="71">
        <v>2</v>
      </c>
      <c r="E24" s="692" t="s">
        <v>144</v>
      </c>
    </row>
    <row r="25" spans="2:5" x14ac:dyDescent="0.3">
      <c r="B25" s="687"/>
      <c r="C25" s="68" t="s">
        <v>104</v>
      </c>
      <c r="D25" s="71">
        <v>1</v>
      </c>
      <c r="E25" s="692"/>
    </row>
    <row r="26" spans="2:5" x14ac:dyDescent="0.3">
      <c r="B26" s="687"/>
      <c r="C26" s="68" t="s">
        <v>22</v>
      </c>
      <c r="D26" s="71">
        <v>1</v>
      </c>
      <c r="E26" s="692"/>
    </row>
    <row r="27" spans="2:5" x14ac:dyDescent="0.3">
      <c r="B27" s="687"/>
      <c r="C27" s="68" t="s">
        <v>89</v>
      </c>
      <c r="D27" s="71">
        <v>1</v>
      </c>
      <c r="E27" s="692"/>
    </row>
    <row r="28" spans="2:5" x14ac:dyDescent="0.3">
      <c r="B28" s="687" t="s">
        <v>101</v>
      </c>
      <c r="C28" s="68" t="s">
        <v>55</v>
      </c>
      <c r="D28" s="71">
        <v>1</v>
      </c>
      <c r="E28" s="692" t="s">
        <v>145</v>
      </c>
    </row>
    <row r="29" spans="2:5" x14ac:dyDescent="0.3">
      <c r="B29" s="687"/>
      <c r="C29" s="68" t="s">
        <v>89</v>
      </c>
      <c r="D29" s="71">
        <v>2</v>
      </c>
      <c r="E29" s="692"/>
    </row>
    <row r="30" spans="2:5" ht="33" customHeight="1" x14ac:dyDescent="0.3">
      <c r="B30" s="687" t="s">
        <v>146</v>
      </c>
      <c r="C30" s="68" t="s">
        <v>134</v>
      </c>
      <c r="D30" s="71">
        <v>1</v>
      </c>
      <c r="E30" s="692" t="s">
        <v>1925</v>
      </c>
    </row>
    <row r="31" spans="2:5" ht="22.95" customHeight="1" x14ac:dyDescent="0.3">
      <c r="B31" s="687"/>
      <c r="C31" s="68" t="s">
        <v>89</v>
      </c>
      <c r="D31" s="71">
        <v>3</v>
      </c>
      <c r="E31" s="692"/>
    </row>
    <row r="32" spans="2:5" x14ac:dyDescent="0.3">
      <c r="B32" s="687" t="s">
        <v>105</v>
      </c>
      <c r="C32" s="68" t="s">
        <v>55</v>
      </c>
      <c r="D32" s="71">
        <v>1</v>
      </c>
      <c r="E32" s="692" t="s">
        <v>147</v>
      </c>
    </row>
    <row r="33" spans="2:5" x14ac:dyDescent="0.3">
      <c r="B33" s="687"/>
      <c r="C33" s="68" t="s">
        <v>89</v>
      </c>
      <c r="D33" s="71">
        <v>3</v>
      </c>
      <c r="E33" s="692"/>
    </row>
    <row r="34" spans="2:5" x14ac:dyDescent="0.3">
      <c r="B34" s="690" t="s">
        <v>71</v>
      </c>
      <c r="C34" s="68" t="s">
        <v>89</v>
      </c>
      <c r="D34" s="71">
        <v>2</v>
      </c>
      <c r="E34" s="699" t="s">
        <v>148</v>
      </c>
    </row>
    <row r="35" spans="2:5" ht="28.8" x14ac:dyDescent="0.3">
      <c r="B35" s="691"/>
      <c r="C35" s="68" t="s">
        <v>134</v>
      </c>
      <c r="D35" s="71">
        <v>1</v>
      </c>
      <c r="E35" s="700"/>
    </row>
    <row r="36" spans="2:5" ht="30.75" customHeight="1" x14ac:dyDescent="0.3">
      <c r="B36" s="688" t="s">
        <v>44</v>
      </c>
      <c r="C36" s="68" t="s">
        <v>55</v>
      </c>
      <c r="D36" s="71">
        <v>1</v>
      </c>
      <c r="E36" s="692" t="s">
        <v>149</v>
      </c>
    </row>
    <row r="37" spans="2:5" ht="15" thickBot="1" x14ac:dyDescent="0.35">
      <c r="B37" s="689"/>
      <c r="C37" s="139" t="s">
        <v>89</v>
      </c>
      <c r="D37" s="140">
        <v>1</v>
      </c>
      <c r="E37" s="693"/>
    </row>
    <row r="38" spans="2:5" ht="15" thickBot="1" x14ac:dyDescent="0.35">
      <c r="B38" s="685" t="s">
        <v>137</v>
      </c>
      <c r="C38" s="686"/>
      <c r="D38" s="85">
        <f>+SUM(D4:D37)</f>
        <v>64</v>
      </c>
      <c r="E38"/>
    </row>
  </sheetData>
  <mergeCells count="29">
    <mergeCell ref="E34:E35"/>
    <mergeCell ref="E36:E37"/>
    <mergeCell ref="G2:H2"/>
    <mergeCell ref="B4:B7"/>
    <mergeCell ref="E4:E7"/>
    <mergeCell ref="B2:E2"/>
    <mergeCell ref="E9:E10"/>
    <mergeCell ref="E30:E31"/>
    <mergeCell ref="E32:E33"/>
    <mergeCell ref="E16:E17"/>
    <mergeCell ref="E11:E13"/>
    <mergeCell ref="E21:E23"/>
    <mergeCell ref="E28:E29"/>
    <mergeCell ref="E14:E15"/>
    <mergeCell ref="E24:E27"/>
    <mergeCell ref="E19:E20"/>
    <mergeCell ref="B19:B20"/>
    <mergeCell ref="B38:C38"/>
    <mergeCell ref="B9:B10"/>
    <mergeCell ref="B11:B13"/>
    <mergeCell ref="B21:B23"/>
    <mergeCell ref="B28:B29"/>
    <mergeCell ref="B30:B31"/>
    <mergeCell ref="B16:B17"/>
    <mergeCell ref="B14:B15"/>
    <mergeCell ref="B24:B27"/>
    <mergeCell ref="B32:B33"/>
    <mergeCell ref="B36:B37"/>
    <mergeCell ref="B34:B35"/>
  </mergeCells>
  <hyperlinks>
    <hyperlink ref="B4:B5" location="'Planeación y D Estratégico'!A1" display="Planeación y Direccionamiento Estratégico" xr:uid="{00000000-0004-0000-0200-000000000000}"/>
    <hyperlink ref="B8" location="'G. Comunicaciones'!A1" display="Gestión de Comunicaciones" xr:uid="{00000000-0004-0000-0200-000001000000}"/>
    <hyperlink ref="B11:B13" location="'Explotación JSA Loterías'!A1" display="Explotación JSA Loterías" xr:uid="{00000000-0004-0000-0200-000002000000}"/>
    <hyperlink ref="B14" location="'Recaudo'!A1" display="Gestión de Recaudo" xr:uid="{00000000-0004-0000-0200-000003000000}"/>
    <hyperlink ref="B16:B17" location="'Control, Ins y Fisca'!A1" display="Control, Inspección y Fiscalización" xr:uid="{00000000-0004-0000-0200-000004000000}"/>
    <hyperlink ref="B18" location="'Atención al cliente'!A1" display="Atención y Servicio al Cliente" xr:uid="{00000000-0004-0000-0200-000005000000}"/>
    <hyperlink ref="B19" location="'G TH'!A1" display="Gestión de Talento Humano" xr:uid="{00000000-0004-0000-0200-000006000000}"/>
    <hyperlink ref="B21:B23" location="'G. Financiera'!A1" display="Gestión Financiera y Contable" xr:uid="{00000000-0004-0000-0200-000007000000}"/>
    <hyperlink ref="B24:B26" location="'Gestión ByS'!A1" display="Gestión de Bienes y Servicios" xr:uid="{00000000-0004-0000-0200-000008000000}"/>
    <hyperlink ref="B28:B29" location="'G. Documental'!A1" display="Gestión Documental" xr:uid="{00000000-0004-0000-0200-000009000000}"/>
    <hyperlink ref="B30:B31" location="'G. TIC'!A1" display="Gestión de las Tecnologías y la Información" xr:uid="{00000000-0004-0000-0200-00000A000000}"/>
    <hyperlink ref="B32:B33" location="'G Jurídica'!A1" display="Gestión Jurídica" xr:uid="{00000000-0004-0000-0200-00000B000000}"/>
    <hyperlink ref="B34" location="'Evaluación Independiente G'!A1" display="Evaluación Independiente y Control a la Gestión" xr:uid="{00000000-0004-0000-0200-00000C000000}"/>
    <hyperlink ref="B9:B10" location="'Explotación JSA AP'!A1" display="Explotación JSA Apuestas Permanentes" xr:uid="{00000000-0004-0000-0200-00000D000000}"/>
    <hyperlink ref="B36:B37" location="'Control Disciplinario Interno'!A1" display="Control Disciplinario Interno" xr:uid="{00000000-0004-0000-0200-00000E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4140625" defaultRowHeight="14.4" x14ac:dyDescent="0.3"/>
  <cols>
    <col min="3" max="3" width="11.5546875" style="12"/>
  </cols>
  <sheetData>
    <row r="1" spans="1:11" ht="28.8" x14ac:dyDescent="0.3">
      <c r="A1" s="8" t="s">
        <v>3</v>
      </c>
      <c r="B1" s="8" t="s">
        <v>4</v>
      </c>
      <c r="C1" s="8"/>
      <c r="D1" s="8" t="s">
        <v>150</v>
      </c>
      <c r="F1" s="16" t="s">
        <v>3</v>
      </c>
      <c r="G1" s="16" t="s">
        <v>151</v>
      </c>
      <c r="H1" s="8" t="s">
        <v>4</v>
      </c>
      <c r="I1" s="16" t="s">
        <v>151</v>
      </c>
      <c r="J1" s="8" t="s">
        <v>150</v>
      </c>
      <c r="K1" s="16" t="s">
        <v>151</v>
      </c>
    </row>
    <row r="2" spans="1:11" ht="28.8" x14ac:dyDescent="0.3">
      <c r="A2" s="7" t="s">
        <v>19</v>
      </c>
      <c r="B2" s="7" t="s">
        <v>20</v>
      </c>
      <c r="C2" s="7" t="str">
        <f t="shared" ref="C2:C26" si="0">+A2&amp;B2</f>
        <v>Muy bajaLeve</v>
      </c>
      <c r="D2" s="11" t="s">
        <v>152</v>
      </c>
      <c r="F2" s="17" t="s">
        <v>19</v>
      </c>
      <c r="G2" s="18">
        <v>0.2</v>
      </c>
      <c r="H2" s="17" t="s">
        <v>20</v>
      </c>
      <c r="I2" s="18">
        <v>0.2</v>
      </c>
      <c r="J2" s="17" t="s">
        <v>152</v>
      </c>
    </row>
    <row r="3" spans="1:11" ht="28.8" x14ac:dyDescent="0.3">
      <c r="A3" s="7" t="s">
        <v>19</v>
      </c>
      <c r="B3" s="7" t="s">
        <v>36</v>
      </c>
      <c r="C3" s="7" t="str">
        <f t="shared" si="0"/>
        <v>Muy bajaMenor</v>
      </c>
      <c r="D3" s="11" t="s">
        <v>152</v>
      </c>
      <c r="F3" s="7" t="s">
        <v>35</v>
      </c>
      <c r="G3" s="19">
        <v>0.4</v>
      </c>
      <c r="H3" s="10" t="s">
        <v>36</v>
      </c>
      <c r="I3" s="19">
        <v>0.4</v>
      </c>
      <c r="J3" s="10" t="s">
        <v>153</v>
      </c>
    </row>
    <row r="4" spans="1:11" ht="43.2" x14ac:dyDescent="0.3">
      <c r="A4" s="7" t="s">
        <v>19</v>
      </c>
      <c r="B4" s="7" t="s">
        <v>53</v>
      </c>
      <c r="C4" s="7" t="str">
        <f t="shared" si="0"/>
        <v>Muy bajaModerado</v>
      </c>
      <c r="D4" s="11" t="s">
        <v>53</v>
      </c>
      <c r="F4" s="7" t="s">
        <v>52</v>
      </c>
      <c r="G4" s="19">
        <v>0.6</v>
      </c>
      <c r="H4" s="10" t="s">
        <v>53</v>
      </c>
      <c r="I4" s="19">
        <v>0.6</v>
      </c>
      <c r="J4" s="10" t="s">
        <v>53</v>
      </c>
    </row>
    <row r="5" spans="1:11" ht="28.8" x14ac:dyDescent="0.3">
      <c r="A5" s="7" t="s">
        <v>19</v>
      </c>
      <c r="B5" s="7" t="s">
        <v>66</v>
      </c>
      <c r="C5" s="7" t="str">
        <f t="shared" si="0"/>
        <v>Muy bajaMayor</v>
      </c>
      <c r="D5" s="11" t="s">
        <v>153</v>
      </c>
      <c r="F5" s="7" t="s">
        <v>65</v>
      </c>
      <c r="G5" s="18">
        <v>0.8</v>
      </c>
      <c r="H5" s="17" t="s">
        <v>66</v>
      </c>
      <c r="I5" s="18">
        <v>0.8</v>
      </c>
      <c r="J5" s="17" t="s">
        <v>152</v>
      </c>
    </row>
    <row r="6" spans="1:11" ht="43.2" x14ac:dyDescent="0.3">
      <c r="A6" s="7" t="s">
        <v>19</v>
      </c>
      <c r="B6" s="7" t="s">
        <v>79</v>
      </c>
      <c r="C6" s="7" t="str">
        <f t="shared" si="0"/>
        <v>Muy bajaCatastrófico</v>
      </c>
      <c r="D6" s="11" t="s">
        <v>154</v>
      </c>
      <c r="F6" s="7" t="s">
        <v>78</v>
      </c>
      <c r="G6" s="18">
        <v>1</v>
      </c>
      <c r="H6" s="17" t="s">
        <v>79</v>
      </c>
      <c r="I6" s="18">
        <v>1</v>
      </c>
    </row>
    <row r="7" spans="1:11" x14ac:dyDescent="0.3">
      <c r="A7" s="7" t="s">
        <v>35</v>
      </c>
      <c r="B7" s="7" t="s">
        <v>20</v>
      </c>
      <c r="C7" s="7" t="str">
        <f t="shared" si="0"/>
        <v>BajaLeve</v>
      </c>
      <c r="D7" s="11" t="s">
        <v>152</v>
      </c>
    </row>
    <row r="8" spans="1:11" x14ac:dyDescent="0.3">
      <c r="A8" s="7" t="s">
        <v>35</v>
      </c>
      <c r="B8" s="7" t="s">
        <v>36</v>
      </c>
      <c r="C8" s="7" t="str">
        <f t="shared" si="0"/>
        <v>BajaMenor</v>
      </c>
      <c r="D8" s="11" t="s">
        <v>53</v>
      </c>
    </row>
    <row r="9" spans="1:11" ht="28.8" x14ac:dyDescent="0.3">
      <c r="A9" s="7" t="s">
        <v>35</v>
      </c>
      <c r="B9" s="7" t="s">
        <v>53</v>
      </c>
      <c r="C9" s="7" t="str">
        <f t="shared" si="0"/>
        <v>BajaModerado</v>
      </c>
      <c r="D9" s="11" t="s">
        <v>53</v>
      </c>
    </row>
    <row r="10" spans="1:11" x14ac:dyDescent="0.3">
      <c r="A10" s="7" t="s">
        <v>35</v>
      </c>
      <c r="B10" s="7" t="s">
        <v>66</v>
      </c>
      <c r="C10" s="7" t="str">
        <f t="shared" si="0"/>
        <v>BajaMayor</v>
      </c>
      <c r="D10" s="11" t="s">
        <v>153</v>
      </c>
    </row>
    <row r="11" spans="1:11" ht="28.8" x14ac:dyDescent="0.3">
      <c r="A11" s="7" t="s">
        <v>35</v>
      </c>
      <c r="B11" s="7" t="s">
        <v>79</v>
      </c>
      <c r="C11" s="7" t="str">
        <f t="shared" si="0"/>
        <v>BajaCatastrófico</v>
      </c>
      <c r="D11" s="11" t="s">
        <v>154</v>
      </c>
    </row>
    <row r="12" spans="1:11" x14ac:dyDescent="0.3">
      <c r="A12" s="7" t="s">
        <v>52</v>
      </c>
      <c r="B12" s="7" t="s">
        <v>20</v>
      </c>
      <c r="C12" s="7" t="str">
        <f t="shared" si="0"/>
        <v>MediaLeve</v>
      </c>
      <c r="D12" s="11" t="s">
        <v>53</v>
      </c>
    </row>
    <row r="13" spans="1:11" x14ac:dyDescent="0.3">
      <c r="A13" s="7" t="s">
        <v>52</v>
      </c>
      <c r="B13" s="7" t="s">
        <v>36</v>
      </c>
      <c r="C13" s="7" t="str">
        <f t="shared" si="0"/>
        <v>MediaMenor</v>
      </c>
      <c r="D13" s="11" t="s">
        <v>53</v>
      </c>
    </row>
    <row r="14" spans="1:11" ht="28.8" x14ac:dyDescent="0.3">
      <c r="A14" s="7" t="s">
        <v>52</v>
      </c>
      <c r="B14" s="7" t="s">
        <v>53</v>
      </c>
      <c r="C14" s="7" t="str">
        <f t="shared" si="0"/>
        <v>MediaModerado</v>
      </c>
      <c r="D14" s="11" t="s">
        <v>53</v>
      </c>
    </row>
    <row r="15" spans="1:11" x14ac:dyDescent="0.3">
      <c r="A15" s="7" t="s">
        <v>52</v>
      </c>
      <c r="B15" s="7" t="s">
        <v>66</v>
      </c>
      <c r="C15" s="7" t="str">
        <f t="shared" si="0"/>
        <v>MediaMayor</v>
      </c>
      <c r="D15" s="11" t="s">
        <v>153</v>
      </c>
    </row>
    <row r="16" spans="1:11" ht="28.8" x14ac:dyDescent="0.3">
      <c r="A16" s="7" t="s">
        <v>52</v>
      </c>
      <c r="B16" s="7" t="s">
        <v>79</v>
      </c>
      <c r="C16" s="7" t="str">
        <f t="shared" si="0"/>
        <v>MediaCatastrófico</v>
      </c>
      <c r="D16" s="11" t="s">
        <v>154</v>
      </c>
    </row>
    <row r="17" spans="1:4" x14ac:dyDescent="0.3">
      <c r="A17" s="7" t="s">
        <v>65</v>
      </c>
      <c r="B17" s="7" t="s">
        <v>20</v>
      </c>
      <c r="C17" s="7" t="str">
        <f t="shared" si="0"/>
        <v>AltaLeve</v>
      </c>
      <c r="D17" s="11" t="s">
        <v>53</v>
      </c>
    </row>
    <row r="18" spans="1:4" x14ac:dyDescent="0.3">
      <c r="A18" s="7" t="s">
        <v>65</v>
      </c>
      <c r="B18" s="7" t="s">
        <v>36</v>
      </c>
      <c r="C18" s="7" t="str">
        <f t="shared" si="0"/>
        <v>AltaMenor</v>
      </c>
      <c r="D18" s="11" t="s">
        <v>53</v>
      </c>
    </row>
    <row r="19" spans="1:4" ht="28.8" x14ac:dyDescent="0.3">
      <c r="A19" s="7" t="s">
        <v>65</v>
      </c>
      <c r="B19" s="7" t="s">
        <v>53</v>
      </c>
      <c r="C19" s="7" t="str">
        <f t="shared" si="0"/>
        <v>AltaModerado</v>
      </c>
      <c r="D19" s="11" t="s">
        <v>153</v>
      </c>
    </row>
    <row r="20" spans="1:4" x14ac:dyDescent="0.3">
      <c r="A20" s="7" t="s">
        <v>65</v>
      </c>
      <c r="B20" s="7" t="s">
        <v>66</v>
      </c>
      <c r="C20" s="7" t="str">
        <f t="shared" si="0"/>
        <v>AltaMayor</v>
      </c>
      <c r="D20" s="11" t="s">
        <v>153</v>
      </c>
    </row>
    <row r="21" spans="1:4" ht="28.8" x14ac:dyDescent="0.3">
      <c r="A21" s="7" t="s">
        <v>65</v>
      </c>
      <c r="B21" s="7" t="s">
        <v>79</v>
      </c>
      <c r="C21" s="7" t="str">
        <f t="shared" si="0"/>
        <v>AltaCatastrófico</v>
      </c>
      <c r="D21" s="11" t="s">
        <v>154</v>
      </c>
    </row>
    <row r="22" spans="1:4" ht="28.8" x14ac:dyDescent="0.3">
      <c r="A22" s="7" t="s">
        <v>78</v>
      </c>
      <c r="B22" s="7" t="s">
        <v>20</v>
      </c>
      <c r="C22" s="7" t="str">
        <f t="shared" si="0"/>
        <v>Muy altaLeve</v>
      </c>
      <c r="D22" s="11" t="s">
        <v>153</v>
      </c>
    </row>
    <row r="23" spans="1:4" ht="28.8" x14ac:dyDescent="0.3">
      <c r="A23" s="7" t="s">
        <v>78</v>
      </c>
      <c r="B23" s="7" t="s">
        <v>36</v>
      </c>
      <c r="C23" s="7" t="str">
        <f t="shared" si="0"/>
        <v>Muy altaMenor</v>
      </c>
      <c r="D23" s="11" t="s">
        <v>153</v>
      </c>
    </row>
    <row r="24" spans="1:4" ht="43.2" x14ac:dyDescent="0.3">
      <c r="A24" s="7" t="s">
        <v>78</v>
      </c>
      <c r="B24" s="7" t="s">
        <v>53</v>
      </c>
      <c r="C24" s="7" t="str">
        <f t="shared" si="0"/>
        <v>Muy altaModerado</v>
      </c>
      <c r="D24" s="11" t="s">
        <v>153</v>
      </c>
    </row>
    <row r="25" spans="1:4" ht="28.8" x14ac:dyDescent="0.3">
      <c r="A25" s="7" t="s">
        <v>78</v>
      </c>
      <c r="B25" s="7" t="s">
        <v>66</v>
      </c>
      <c r="C25" s="7" t="str">
        <f t="shared" si="0"/>
        <v>Muy altaMayor</v>
      </c>
      <c r="D25" s="11" t="s">
        <v>153</v>
      </c>
    </row>
    <row r="26" spans="1:4" ht="52.95" customHeight="1" x14ac:dyDescent="0.3">
      <c r="A26" s="7" t="s">
        <v>78</v>
      </c>
      <c r="B26" s="7" t="s">
        <v>79</v>
      </c>
      <c r="C26" s="7" t="str">
        <f t="shared" si="0"/>
        <v>Muy altaCatastrófico</v>
      </c>
      <c r="D26" s="11" t="s">
        <v>154</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4140625" defaultRowHeight="14.4" x14ac:dyDescent="0.3"/>
  <cols>
    <col min="1" max="1" width="14.109375" style="1" customWidth="1"/>
    <col min="2" max="2" width="14" style="6" customWidth="1"/>
    <col min="3" max="3" width="17.33203125" style="6" customWidth="1"/>
    <col min="4" max="4" width="19.44140625" style="6" customWidth="1"/>
    <col min="5" max="5" width="19.5546875" style="6" customWidth="1"/>
    <col min="6" max="6" width="59.6640625" style="2" customWidth="1"/>
    <col min="7" max="7" width="9.6640625" style="2" customWidth="1"/>
    <col min="8" max="8" width="20" style="2" customWidth="1"/>
    <col min="9" max="9" width="44.33203125" style="2" customWidth="1"/>
    <col min="10" max="10" width="14.6640625" style="2" bestFit="1" customWidth="1"/>
    <col min="11" max="11" width="16.6640625" style="2" customWidth="1"/>
    <col min="12" max="12" width="19.33203125" style="2" customWidth="1"/>
    <col min="13" max="13" width="46.109375" style="2" customWidth="1"/>
    <col min="14" max="14" width="3.44140625" style="2" hidden="1" customWidth="1"/>
    <col min="15" max="15" width="45.33203125" style="2" customWidth="1"/>
    <col min="16" max="16" width="3" style="2" hidden="1" customWidth="1"/>
    <col min="17" max="17" width="32.44140625" style="2" customWidth="1"/>
    <col min="18" max="18" width="3.44140625" style="2" hidden="1" customWidth="1"/>
    <col min="19" max="20" width="21.88671875" style="2" customWidth="1"/>
    <col min="21" max="21" width="21.88671875" style="2" hidden="1" customWidth="1"/>
    <col min="22" max="22" width="1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8.109375" style="2" customWidth="1"/>
    <col min="29" max="29" width="28" style="2" customWidth="1"/>
    <col min="30" max="30" width="62.441406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36.554687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22.554687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hidden="1" customWidth="1"/>
    <col min="58" max="58" width="58.44140625" style="1" hidden="1" customWidth="1"/>
    <col min="59" max="59" width="14.88671875" style="1" hidden="1" customWidth="1"/>
    <col min="60" max="60" width="50.5546875" style="1" hidden="1" customWidth="1"/>
    <col min="61" max="61" width="29.109375" style="1" hidden="1" customWidth="1"/>
    <col min="62" max="62" width="14.88671875" style="1" hidden="1" customWidth="1"/>
    <col min="63" max="63" width="30.109375" style="73" hidden="1" customWidth="1"/>
    <col min="64" max="64" width="23.5546875" style="73" hidden="1" customWidth="1"/>
    <col min="65" max="65" width="0" style="1" hidden="1" customWidth="1"/>
    <col min="66" max="66" width="26.6640625" style="1" hidden="1" customWidth="1"/>
    <col min="67" max="67" width="24.44140625" style="1" hidden="1" customWidth="1"/>
    <col min="68" max="68" width="11.44140625" style="1"/>
    <col min="69" max="69" width="26.6640625" style="1" customWidth="1"/>
    <col min="70" max="70" width="25.109375" style="1" customWidth="1"/>
    <col min="71" max="71" width="11.44140625" style="1"/>
    <col min="72" max="72" width="24.88671875" style="1" customWidth="1"/>
    <col min="73" max="73" width="26" style="1" customWidth="1"/>
    <col min="74" max="252" width="11.4414062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4414062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4414062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4414062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4414062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4414062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4414062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4414062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4414062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4414062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4414062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4414062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4414062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4414062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4414062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4414062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4414062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4414062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4414062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4414062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4414062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4414062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4414062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4414062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4414062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4414062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4414062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4414062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4414062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4414062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4414062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4414062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4414062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4414062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4414062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4414062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4414062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4414062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4414062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4414062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4414062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4414062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4414062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4414062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4414062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4414062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4414062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4414062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4414062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4414062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4414062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4414062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4414062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4414062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4414062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4414062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4414062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4414062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4414062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4414062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4414062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4414062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4414062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44140625" style="1"/>
    <col min="16383" max="16384" width="11.5546875" style="1" customWidth="1"/>
  </cols>
  <sheetData>
    <row r="1" spans="1:16382" ht="20.2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c r="AZ1" s="720"/>
      <c r="BA1" s="720"/>
      <c r="BB1" s="720"/>
      <c r="BC1" s="720"/>
      <c r="BD1" s="720"/>
      <c r="BE1" s="720"/>
      <c r="BF1" s="720"/>
      <c r="BG1" s="720"/>
      <c r="BH1" s="720"/>
      <c r="BI1" s="720"/>
      <c r="BJ1" s="720"/>
      <c r="BK1" s="720"/>
      <c r="BL1" s="720"/>
      <c r="BM1" s="720"/>
      <c r="BN1" s="720"/>
      <c r="BO1" s="720"/>
      <c r="BP1" s="720"/>
      <c r="BQ1" s="720"/>
      <c r="BR1" s="720"/>
      <c r="BS1" s="720"/>
      <c r="BT1" s="720"/>
      <c r="BU1" s="721"/>
    </row>
    <row r="2" spans="1:16382" ht="18"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4"/>
    </row>
    <row r="3" spans="1:16382" s="15" customFormat="1" ht="27"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t="s">
        <v>188</v>
      </c>
      <c r="BH3" s="502" t="s">
        <v>189</v>
      </c>
      <c r="BI3" s="502" t="s">
        <v>190</v>
      </c>
      <c r="BJ3" s="502" t="s">
        <v>188</v>
      </c>
      <c r="BK3" s="502" t="s">
        <v>189</v>
      </c>
      <c r="BL3" s="502" t="s">
        <v>190</v>
      </c>
      <c r="BM3" s="502" t="s">
        <v>188</v>
      </c>
      <c r="BN3" s="502" t="s">
        <v>189</v>
      </c>
      <c r="BO3" s="502" t="s">
        <v>190</v>
      </c>
      <c r="BP3" s="502" t="s">
        <v>188</v>
      </c>
      <c r="BQ3" s="502" t="s">
        <v>189</v>
      </c>
      <c r="BR3" s="502" t="s">
        <v>190</v>
      </c>
      <c r="BS3" s="502" t="s">
        <v>188</v>
      </c>
      <c r="BT3" s="502" t="s">
        <v>189</v>
      </c>
      <c r="BU3" s="503" t="s">
        <v>190</v>
      </c>
    </row>
    <row r="4" spans="1:16382" s="122" customFormat="1" ht="139.94999999999999" customHeight="1" x14ac:dyDescent="0.3">
      <c r="A4" s="107" t="s">
        <v>191</v>
      </c>
      <c r="B4" s="567" t="s">
        <v>82</v>
      </c>
      <c r="C4" s="567" t="s">
        <v>55</v>
      </c>
      <c r="D4" s="567" t="s">
        <v>76</v>
      </c>
      <c r="E4" s="567" t="s">
        <v>77</v>
      </c>
      <c r="F4" s="108" t="s">
        <v>192</v>
      </c>
      <c r="G4" s="570" t="s">
        <v>193</v>
      </c>
      <c r="H4" s="567" t="s">
        <v>194</v>
      </c>
      <c r="I4" s="108" t="s">
        <v>195</v>
      </c>
      <c r="J4" s="567" t="s">
        <v>48</v>
      </c>
      <c r="K4" s="567">
        <v>0</v>
      </c>
      <c r="L4" s="572">
        <f>IF(J4="Diaria",+(K4/360),IF(J4="Semanal",+(K4/52),IF(J4="Mensual",+(K4/12),IF(J4="Bimestral",+(K4/6),IF(J4="Trimestral",+(K4/4),IF(J4="Semestral",+(K4/2),IF(J4="Anual",+(K4/1),"")))))))</f>
        <v>0</v>
      </c>
      <c r="M4" s="567" t="s">
        <v>29</v>
      </c>
      <c r="N4" s="10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67" t="s">
        <v>30</v>
      </c>
      <c r="P4" s="10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567" t="s">
        <v>70</v>
      </c>
      <c r="R4" s="10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68" t="s">
        <v>57</v>
      </c>
      <c r="T4" s="568" t="s">
        <v>58</v>
      </c>
      <c r="U4" s="110">
        <f>+MAX(N4,P4,R4)</f>
        <v>0.2</v>
      </c>
      <c r="V4" s="480" t="str">
        <f>IF(L4&lt;=20%,"Muy baja",IF(L4&lt;=40%,"Baja",IF(L4&lt;=60%,"Media",IF(L4&lt;=80%,"Alta",IF(L4&lt;=100%,"Muy alta",IF(L4&gt;=100%,"Muy alta",""))))))</f>
        <v>Muy baja</v>
      </c>
      <c r="W4" s="569">
        <f>+IFERROR(VLOOKUP(V4,Fórmula!$F$1:$G$6,2,FALSE),"")</f>
        <v>0.2</v>
      </c>
      <c r="X4" s="482" t="s">
        <v>53</v>
      </c>
      <c r="Y4" s="569">
        <f>+IFERROR(VLOOKUP(X4,Fórmula!$H$1:$I$6,2,FALSE),"")</f>
        <v>0.6</v>
      </c>
      <c r="Z4" s="490" t="s">
        <v>53</v>
      </c>
      <c r="AA4" s="569">
        <f>IF(Z4="Bajo",25%,IF(Z4="Moderado",50%,IF(Z4="Alto",75%,IF(Z4="Extremo",100%,""))))</f>
        <v>0.5</v>
      </c>
      <c r="AB4" s="111" t="s">
        <v>196</v>
      </c>
      <c r="AC4" s="112" t="s">
        <v>197</v>
      </c>
      <c r="AD4" s="112" t="s">
        <v>198</v>
      </c>
      <c r="AE4" s="112" t="s">
        <v>54</v>
      </c>
      <c r="AF4" s="113">
        <f t="shared" ref="AF4:AF10" si="0">IF(AE4="Preventivo",25%,IF(AE4="Detectivo",15%,IF(AE4="Correctivo",10%,"")))</f>
        <v>0.25</v>
      </c>
      <c r="AG4" s="108" t="s">
        <v>199</v>
      </c>
      <c r="AH4" s="113">
        <f>IF(AG4="Manual",15%,IF(AG4="Automático",25%,""))</f>
        <v>0.15</v>
      </c>
      <c r="AI4" s="113">
        <f t="shared" ref="AI4:AI7" si="1">+AH4+AF4</f>
        <v>0.4</v>
      </c>
      <c r="AJ4" s="108" t="s">
        <v>200</v>
      </c>
      <c r="AK4" s="567" t="s">
        <v>201</v>
      </c>
      <c r="AL4" s="112" t="s">
        <v>202</v>
      </c>
      <c r="AM4" s="567" t="s">
        <v>23</v>
      </c>
      <c r="AN4" s="108" t="s">
        <v>203</v>
      </c>
      <c r="AO4" s="108" t="s">
        <v>40</v>
      </c>
      <c r="AP4" s="108" t="s">
        <v>204</v>
      </c>
      <c r="AQ4" s="114" t="s">
        <v>205</v>
      </c>
      <c r="AR4" s="108" t="s">
        <v>206</v>
      </c>
      <c r="AS4" s="108" t="s">
        <v>207</v>
      </c>
      <c r="AT4" s="108" t="s">
        <v>208</v>
      </c>
      <c r="AU4" s="108">
        <f>+AA4*AI4</f>
        <v>0.2</v>
      </c>
      <c r="AV4" s="115">
        <f>+AA4-AU4</f>
        <v>0.3</v>
      </c>
      <c r="AW4" s="490" t="str">
        <f>+IF(C4="Corrupción","Moderado",IF(#REF!&lt;=25%,"Bajo",IF(#REF!&lt;=50%,"Moderado",IF(#REF!&lt;=75%,"Alto",IF(#REF!&gt;75%,"Extremo","")))))</f>
        <v>Moderado</v>
      </c>
      <c r="AX4" s="573" t="s">
        <v>56</v>
      </c>
      <c r="AY4" s="171">
        <v>1</v>
      </c>
      <c r="AZ4" s="116" t="s">
        <v>209</v>
      </c>
      <c r="BA4" s="117" t="str">
        <f t="shared" ref="BA4" si="2">+AS4</f>
        <v>Profesional III de apuestas</v>
      </c>
      <c r="BB4" s="118">
        <v>44562</v>
      </c>
      <c r="BC4" s="118">
        <v>44742</v>
      </c>
      <c r="BD4" s="108" t="str">
        <f t="shared" ref="BD4" si="3">+AQ4</f>
        <v>Plataforma de Juegos Promocionales y Rifas</v>
      </c>
      <c r="BE4" s="119">
        <v>44620</v>
      </c>
      <c r="BF4" s="496" t="s">
        <v>210</v>
      </c>
      <c r="BG4" s="121">
        <v>44681</v>
      </c>
      <c r="BH4" s="496" t="s">
        <v>211</v>
      </c>
      <c r="BI4" s="120"/>
      <c r="BJ4" s="121">
        <v>44742</v>
      </c>
      <c r="BK4" s="120"/>
      <c r="BL4" s="120"/>
      <c r="BM4" s="121">
        <v>44804</v>
      </c>
      <c r="BN4" s="120" t="s">
        <v>212</v>
      </c>
      <c r="BO4" s="286" t="s">
        <v>213</v>
      </c>
      <c r="BP4" s="121">
        <v>44865</v>
      </c>
      <c r="BQ4" s="120" t="s">
        <v>212</v>
      </c>
      <c r="BR4" s="286" t="s">
        <v>213</v>
      </c>
      <c r="BS4" s="121">
        <v>44926</v>
      </c>
      <c r="BT4" s="120"/>
      <c r="BU4" s="172"/>
    </row>
    <row r="5" spans="1:16382" ht="184.5" customHeight="1" x14ac:dyDescent="0.3">
      <c r="A5" s="702" t="s">
        <v>201</v>
      </c>
      <c r="B5" s="701" t="s">
        <v>82</v>
      </c>
      <c r="C5" s="701" t="s">
        <v>55</v>
      </c>
      <c r="D5" s="701" t="s">
        <v>17</v>
      </c>
      <c r="E5" s="701" t="s">
        <v>64</v>
      </c>
      <c r="F5" s="701" t="s">
        <v>214</v>
      </c>
      <c r="G5" s="724" t="s">
        <v>215</v>
      </c>
      <c r="H5" s="701" t="s">
        <v>216</v>
      </c>
      <c r="I5" s="701" t="s">
        <v>217</v>
      </c>
      <c r="J5" s="701" t="s">
        <v>32</v>
      </c>
      <c r="K5" s="701">
        <v>1</v>
      </c>
      <c r="L5" s="725">
        <f>IF(J5="Diaria",+(K5/360),IF(J5="Mensual",+(K5/12),IF(J5="Bimestral",+(K5/6),IF(J5="Trimestral",+(K5/4),IF(J5="Semestral",+(K5/2),IF(J5="Anual",+(K5/1),""))))))</f>
        <v>2.7777777777777779E-3</v>
      </c>
      <c r="M5" s="701" t="s">
        <v>72</v>
      </c>
      <c r="N5" s="701">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701" t="s">
        <v>61</v>
      </c>
      <c r="P5" s="701">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01" t="s">
        <v>70</v>
      </c>
      <c r="R5" s="701">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9" t="s">
        <v>57</v>
      </c>
      <c r="T5" s="729" t="s">
        <v>58</v>
      </c>
      <c r="U5" s="729">
        <f>+MAX(N5,P5,R5)</f>
        <v>0.8</v>
      </c>
      <c r="V5" s="730" t="str">
        <f>IF(L5&lt;=20%,"Muy baja",IF(L5&lt;=40%,"Baja",IF(L5&lt;=60%,"Media",IF(L5&lt;=80%,"Alta",IF(L5&lt;=100%,"Muy alta",IF(L5&gt;=100%,"Muy alta",""))))))</f>
        <v>Muy baja</v>
      </c>
      <c r="W5" s="726">
        <f>+IFERROR(VLOOKUP(V5,Fórmula!$F$1:$G$6,2,FALSE),"")</f>
        <v>0.2</v>
      </c>
      <c r="X5" s="731" t="str">
        <f>IF(U5=20%,"Leve",IF(U5=40%,"Menor",IF(U5=60%,"Moderado",IF(U5=80%,"Mayor",IF(U5=100%,"Catastrófico","")))))</f>
        <v>Mayor</v>
      </c>
      <c r="Y5" s="726">
        <f>+IFERROR(VLOOKUP(X5,Fórmula!$H$1:$I$6,2,FALSE),"")</f>
        <v>0.8</v>
      </c>
      <c r="Z5" s="727" t="str">
        <f>+IFERROR(VLOOKUP(V5&amp;X5,Fórmula!$C$2:$D$26,2,FALSE),"")</f>
        <v>Alto</v>
      </c>
      <c r="AA5" s="726">
        <f>IF(Z5="Bajo",25%,IF(Z5="Moderado",50%,IF(Z5="Alto",75%,IF(Z5="Extremo",100%,""))))</f>
        <v>0.75</v>
      </c>
      <c r="AB5" s="728" t="s">
        <v>218</v>
      </c>
      <c r="AC5" s="49" t="s">
        <v>219</v>
      </c>
      <c r="AD5" s="49" t="s">
        <v>220</v>
      </c>
      <c r="AE5" s="49" t="s">
        <v>54</v>
      </c>
      <c r="AF5" s="31">
        <f t="shared" si="0"/>
        <v>0.25</v>
      </c>
      <c r="AG5" s="496" t="s">
        <v>199</v>
      </c>
      <c r="AH5" s="31">
        <f t="shared" ref="AH5:AH10" si="4">IF(AG5="Manual",15%,IF(AG5="Automático",25%,""))</f>
        <v>0.15</v>
      </c>
      <c r="AI5" s="31">
        <f t="shared" si="1"/>
        <v>0.4</v>
      </c>
      <c r="AJ5" s="496" t="s">
        <v>200</v>
      </c>
      <c r="AK5" s="483" t="s">
        <v>201</v>
      </c>
      <c r="AL5" s="49" t="s">
        <v>221</v>
      </c>
      <c r="AM5" s="483" t="s">
        <v>23</v>
      </c>
      <c r="AN5" s="496" t="s">
        <v>222</v>
      </c>
      <c r="AO5" s="496" t="s">
        <v>24</v>
      </c>
      <c r="AP5" s="496" t="s">
        <v>86</v>
      </c>
      <c r="AQ5" s="496" t="s">
        <v>222</v>
      </c>
      <c r="AR5" s="496" t="s">
        <v>206</v>
      </c>
      <c r="AS5" s="496" t="s">
        <v>223</v>
      </c>
      <c r="AT5" s="496" t="s">
        <v>208</v>
      </c>
      <c r="AU5" s="701">
        <f>+AA5*AI5</f>
        <v>0.30000000000000004</v>
      </c>
      <c r="AV5" s="725">
        <f>+AA5-AU5</f>
        <v>0.44999999999999996</v>
      </c>
      <c r="AW5" s="722" t="str">
        <f>IF(AV5&lt;=25%,"Bajo",IF(AV5&lt;=50%,"Moderado",IF(AV5&lt;=75%,"Alto",IF(AV5&gt;75%,"Extremo",""))))</f>
        <v>Moderado</v>
      </c>
      <c r="AX5" s="723" t="s">
        <v>56</v>
      </c>
      <c r="AY5" s="169">
        <v>1</v>
      </c>
      <c r="AZ5" s="29" t="s">
        <v>224</v>
      </c>
      <c r="BA5" s="518" t="s">
        <v>225</v>
      </c>
      <c r="BB5" s="170">
        <v>44896</v>
      </c>
      <c r="BC5" s="170">
        <v>44926</v>
      </c>
      <c r="BD5" s="521" t="s">
        <v>226</v>
      </c>
      <c r="BE5" s="86">
        <v>44620</v>
      </c>
      <c r="BF5" s="496" t="s">
        <v>227</v>
      </c>
      <c r="BG5" s="34">
        <v>44681</v>
      </c>
      <c r="BH5" s="87" t="s">
        <v>228</v>
      </c>
      <c r="BI5" s="87"/>
      <c r="BJ5" s="34">
        <v>44742</v>
      </c>
      <c r="BK5" s="87"/>
      <c r="BL5" s="87"/>
      <c r="BM5" s="34">
        <v>44804</v>
      </c>
      <c r="BN5" s="87"/>
      <c r="BO5" s="87"/>
      <c r="BP5" s="34">
        <v>44865</v>
      </c>
      <c r="BQ5" s="87" t="s">
        <v>229</v>
      </c>
      <c r="BR5" s="287" t="s">
        <v>230</v>
      </c>
      <c r="BS5" s="34">
        <v>44926</v>
      </c>
      <c r="BT5" s="87"/>
      <c r="BU5" s="162"/>
    </row>
    <row r="6" spans="1:16382" ht="300.75" customHeight="1" x14ac:dyDescent="0.3">
      <c r="A6" s="702"/>
      <c r="B6" s="701"/>
      <c r="C6" s="701"/>
      <c r="D6" s="701"/>
      <c r="E6" s="701"/>
      <c r="F6" s="701"/>
      <c r="G6" s="724"/>
      <c r="H6" s="701"/>
      <c r="I6" s="701"/>
      <c r="J6" s="701"/>
      <c r="K6" s="701"/>
      <c r="L6" s="725"/>
      <c r="M6" s="701"/>
      <c r="N6" s="701"/>
      <c r="O6" s="701"/>
      <c r="P6" s="701"/>
      <c r="Q6" s="701"/>
      <c r="R6" s="701"/>
      <c r="S6" s="729"/>
      <c r="T6" s="729"/>
      <c r="U6" s="729"/>
      <c r="V6" s="730"/>
      <c r="W6" s="726"/>
      <c r="X6" s="731"/>
      <c r="Y6" s="726"/>
      <c r="Z6" s="727"/>
      <c r="AA6" s="726"/>
      <c r="AB6" s="728"/>
      <c r="AC6" s="49" t="s">
        <v>231</v>
      </c>
      <c r="AD6" s="49" t="s">
        <v>232</v>
      </c>
      <c r="AE6" s="49" t="s">
        <v>54</v>
      </c>
      <c r="AF6" s="31">
        <f t="shared" si="0"/>
        <v>0.25</v>
      </c>
      <c r="AG6" s="496" t="s">
        <v>199</v>
      </c>
      <c r="AH6" s="31">
        <f t="shared" si="4"/>
        <v>0.15</v>
      </c>
      <c r="AI6" s="31">
        <f t="shared" si="1"/>
        <v>0.4</v>
      </c>
      <c r="AJ6" s="496" t="s">
        <v>200</v>
      </c>
      <c r="AK6" s="483" t="s">
        <v>201</v>
      </c>
      <c r="AL6" s="49" t="s">
        <v>233</v>
      </c>
      <c r="AM6" s="483" t="s">
        <v>23</v>
      </c>
      <c r="AN6" s="496" t="s">
        <v>234</v>
      </c>
      <c r="AO6" s="496" t="s">
        <v>24</v>
      </c>
      <c r="AP6" s="496" t="s">
        <v>235</v>
      </c>
      <c r="AQ6" s="496" t="s">
        <v>234</v>
      </c>
      <c r="AR6" s="496" t="s">
        <v>206</v>
      </c>
      <c r="AS6" s="496" t="s">
        <v>223</v>
      </c>
      <c r="AT6" s="496" t="s">
        <v>208</v>
      </c>
      <c r="AU6" s="701"/>
      <c r="AV6" s="725"/>
      <c r="AW6" s="722"/>
      <c r="AX6" s="723"/>
      <c r="AY6" s="173">
        <v>2</v>
      </c>
      <c r="AZ6" s="29" t="s">
        <v>236</v>
      </c>
      <c r="BA6" s="518" t="s">
        <v>225</v>
      </c>
      <c r="BB6" s="170">
        <v>44896</v>
      </c>
      <c r="BC6" s="170">
        <v>44926</v>
      </c>
      <c r="BD6" s="521" t="s">
        <v>226</v>
      </c>
      <c r="BE6" s="86">
        <v>44620</v>
      </c>
      <c r="BF6" s="496" t="s">
        <v>237</v>
      </c>
      <c r="BG6" s="34">
        <v>44681</v>
      </c>
      <c r="BH6" s="87" t="s">
        <v>238</v>
      </c>
      <c r="BI6" s="87"/>
      <c r="BJ6" s="34">
        <v>44742</v>
      </c>
      <c r="BK6" s="87"/>
      <c r="BL6" s="87"/>
      <c r="BM6" s="34">
        <v>44804</v>
      </c>
      <c r="BN6" s="87"/>
      <c r="BO6" s="87"/>
      <c r="BP6" s="34">
        <v>44865</v>
      </c>
      <c r="BQ6" s="87" t="s">
        <v>239</v>
      </c>
      <c r="BR6" s="126" t="s">
        <v>240</v>
      </c>
      <c r="BS6" s="34">
        <v>44926</v>
      </c>
      <c r="BT6" s="87"/>
      <c r="BU6" s="162"/>
    </row>
    <row r="7" spans="1:16382" ht="193.5" customHeight="1" x14ac:dyDescent="0.3">
      <c r="A7" s="702"/>
      <c r="B7" s="701"/>
      <c r="C7" s="701"/>
      <c r="D7" s="701"/>
      <c r="E7" s="701"/>
      <c r="F7" s="701"/>
      <c r="G7" s="724"/>
      <c r="H7" s="701"/>
      <c r="I7" s="701"/>
      <c r="J7" s="701"/>
      <c r="K7" s="701"/>
      <c r="L7" s="725"/>
      <c r="M7" s="701"/>
      <c r="N7" s="701"/>
      <c r="O7" s="701"/>
      <c r="P7" s="701"/>
      <c r="Q7" s="701"/>
      <c r="R7" s="701"/>
      <c r="S7" s="729"/>
      <c r="T7" s="729"/>
      <c r="U7" s="729"/>
      <c r="V7" s="730"/>
      <c r="W7" s="726"/>
      <c r="X7" s="731"/>
      <c r="Y7" s="726"/>
      <c r="Z7" s="727"/>
      <c r="AA7" s="726"/>
      <c r="AB7" s="728"/>
      <c r="AC7" s="49" t="s">
        <v>241</v>
      </c>
      <c r="AD7" s="521" t="s">
        <v>242</v>
      </c>
      <c r="AE7" s="49" t="s">
        <v>54</v>
      </c>
      <c r="AF7" s="31">
        <f t="shared" si="0"/>
        <v>0.25</v>
      </c>
      <c r="AG7" s="496" t="s">
        <v>199</v>
      </c>
      <c r="AH7" s="31">
        <f t="shared" si="4"/>
        <v>0.15</v>
      </c>
      <c r="AI7" s="31">
        <f t="shared" si="1"/>
        <v>0.4</v>
      </c>
      <c r="AJ7" s="496" t="s">
        <v>200</v>
      </c>
      <c r="AK7" s="483" t="s">
        <v>201</v>
      </c>
      <c r="AL7" s="49" t="s">
        <v>221</v>
      </c>
      <c r="AM7" s="483" t="s">
        <v>23</v>
      </c>
      <c r="AN7" s="496" t="s">
        <v>222</v>
      </c>
      <c r="AO7" s="496" t="s">
        <v>24</v>
      </c>
      <c r="AP7" s="496" t="s">
        <v>86</v>
      </c>
      <c r="AQ7" s="496" t="s">
        <v>222</v>
      </c>
      <c r="AR7" s="496" t="s">
        <v>206</v>
      </c>
      <c r="AS7" s="496" t="s">
        <v>223</v>
      </c>
      <c r="AT7" s="496" t="s">
        <v>208</v>
      </c>
      <c r="AU7" s="701"/>
      <c r="AV7" s="725"/>
      <c r="AW7" s="722"/>
      <c r="AX7" s="723"/>
      <c r="AY7" s="173">
        <v>3</v>
      </c>
      <c r="AZ7" s="29" t="s">
        <v>243</v>
      </c>
      <c r="BA7" s="518" t="s">
        <v>225</v>
      </c>
      <c r="BB7" s="170">
        <v>44896</v>
      </c>
      <c r="BC7" s="170">
        <v>44926</v>
      </c>
      <c r="BD7" s="521" t="s">
        <v>226</v>
      </c>
      <c r="BE7" s="86">
        <v>44620</v>
      </c>
      <c r="BF7" s="496" t="s">
        <v>244</v>
      </c>
      <c r="BG7" s="34">
        <v>44681</v>
      </c>
      <c r="BH7" s="87" t="s">
        <v>245</v>
      </c>
      <c r="BI7" s="87"/>
      <c r="BJ7" s="34">
        <v>44742</v>
      </c>
      <c r="BK7" s="87"/>
      <c r="BL7" s="87"/>
      <c r="BM7" s="34">
        <v>44804</v>
      </c>
      <c r="BN7" s="87"/>
      <c r="BO7" s="87"/>
      <c r="BP7" s="34">
        <v>44865</v>
      </c>
      <c r="BQ7" s="288" t="s">
        <v>246</v>
      </c>
      <c r="BR7" s="87"/>
      <c r="BS7" s="34">
        <v>44926</v>
      </c>
      <c r="BT7" s="87"/>
      <c r="BU7" s="162"/>
    </row>
    <row r="8" spans="1:16382" ht="288" x14ac:dyDescent="0.3">
      <c r="A8" s="702" t="s">
        <v>201</v>
      </c>
      <c r="B8" s="701" t="s">
        <v>82</v>
      </c>
      <c r="C8" s="701" t="s">
        <v>55</v>
      </c>
      <c r="D8" s="701" t="s">
        <v>76</v>
      </c>
      <c r="E8" s="701" t="s">
        <v>77</v>
      </c>
      <c r="F8" s="733" t="s">
        <v>247</v>
      </c>
      <c r="G8" s="724" t="s">
        <v>248</v>
      </c>
      <c r="H8" s="734" t="s">
        <v>249</v>
      </c>
      <c r="I8" s="733" t="s">
        <v>250</v>
      </c>
      <c r="J8" s="701" t="s">
        <v>48</v>
      </c>
      <c r="K8" s="701">
        <v>1</v>
      </c>
      <c r="L8" s="725">
        <f>IF(J8="Diaria",+(K8/360),IF(J8="Mensual",+(K8/12),IF(J8="Semanal",+(K8/52),IF(J8="Bimestral",+(K8/6),IF(J8="Trimestral",+(K8/4),IF(J8="Semestral",+(K8/2),IF(J8="Anual",+(K8/1),"")))))))</f>
        <v>1.9230769230769232E-2</v>
      </c>
      <c r="M8" s="701" t="s">
        <v>29</v>
      </c>
      <c r="N8" s="701">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01" t="s">
        <v>46</v>
      </c>
      <c r="P8" s="701">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01" t="s">
        <v>70</v>
      </c>
      <c r="R8" s="70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9" t="s">
        <v>57</v>
      </c>
      <c r="T8" s="729" t="s">
        <v>58</v>
      </c>
      <c r="U8" s="729">
        <f>+MAX(N8,P8,R8)</f>
        <v>0.4</v>
      </c>
      <c r="V8" s="730" t="str">
        <f>IF(L8&lt;=20%,"Muy baja",IF(L8&lt;=40%,"Baja",IF(L8&lt;=60%,"Media",IF(L8&lt;=80%,"Alta",IF(L8&lt;=100%,"Muy alta",IF(L8&gt;=100%,"Muy alta",""))))))</f>
        <v>Muy baja</v>
      </c>
      <c r="W8" s="726">
        <f>+IFERROR(VLOOKUP(V8,Fórmula!$F$1:$G$6,2,FALSE),"")</f>
        <v>0.2</v>
      </c>
      <c r="X8" s="732" t="s">
        <v>53</v>
      </c>
      <c r="Y8" s="726">
        <f>+IFERROR(VLOOKUP(X8,Fórmula!$H$1:$I$6,2,FALSE),"")</f>
        <v>0.6</v>
      </c>
      <c r="Z8" s="722" t="s">
        <v>53</v>
      </c>
      <c r="AA8" s="726">
        <f>IF(Z8="Bajo",25%,IF(Z8="Moderado",50%,IF(Z8="Alto",75%,IF(Z8="Extremo",100%,""))))</f>
        <v>0.5</v>
      </c>
      <c r="AB8" s="736" t="s">
        <v>251</v>
      </c>
      <c r="AC8" s="49" t="s">
        <v>252</v>
      </c>
      <c r="AD8" s="49" t="s">
        <v>253</v>
      </c>
      <c r="AE8" s="49" t="s">
        <v>54</v>
      </c>
      <c r="AF8" s="31">
        <f t="shared" si="0"/>
        <v>0.25</v>
      </c>
      <c r="AG8" s="496" t="s">
        <v>199</v>
      </c>
      <c r="AH8" s="31">
        <f t="shared" si="4"/>
        <v>0.15</v>
      </c>
      <c r="AI8" s="31">
        <f>+AH8+AF8</f>
        <v>0.4</v>
      </c>
      <c r="AJ8" s="496" t="s">
        <v>200</v>
      </c>
      <c r="AK8" s="483" t="s">
        <v>201</v>
      </c>
      <c r="AL8" s="49" t="s">
        <v>254</v>
      </c>
      <c r="AM8" s="483" t="s">
        <v>23</v>
      </c>
      <c r="AN8" s="496" t="s">
        <v>255</v>
      </c>
      <c r="AO8" s="496" t="s">
        <v>24</v>
      </c>
      <c r="AP8" s="496" t="s">
        <v>48</v>
      </c>
      <c r="AQ8" s="496" t="s">
        <v>256</v>
      </c>
      <c r="AR8" s="496" t="s">
        <v>206</v>
      </c>
      <c r="AS8" s="496" t="s">
        <v>257</v>
      </c>
      <c r="AT8" s="496" t="s">
        <v>208</v>
      </c>
      <c r="AU8" s="496">
        <f>+AA8*AI8</f>
        <v>0.2</v>
      </c>
      <c r="AV8" s="32">
        <f>+AA8-AU8</f>
        <v>0.3</v>
      </c>
      <c r="AW8" s="722" t="str">
        <f>+IF(C8="Corrupción","Moderado",IF(AV9&lt;=25%,"Bajo",IF(AV9&lt;=50%,"Moderado",IF(AV9&lt;=75%,"Alto",IF(AV9&gt;75%,"Extremo","")))))</f>
        <v>Moderado</v>
      </c>
      <c r="AX8" s="723" t="s">
        <v>56</v>
      </c>
      <c r="AY8" s="161">
        <v>1</v>
      </c>
      <c r="AZ8" s="97" t="s">
        <v>258</v>
      </c>
      <c r="BA8" s="483" t="s">
        <v>259</v>
      </c>
      <c r="BB8" s="38">
        <v>44766</v>
      </c>
      <c r="BC8" s="36">
        <v>44865</v>
      </c>
      <c r="BD8" s="35" t="s">
        <v>260</v>
      </c>
      <c r="BE8" s="86">
        <v>44620</v>
      </c>
      <c r="BF8" s="87" t="s">
        <v>261</v>
      </c>
      <c r="BG8" s="34">
        <v>44681</v>
      </c>
      <c r="BH8" s="87" t="s">
        <v>261</v>
      </c>
      <c r="BI8" s="87" t="s">
        <v>262</v>
      </c>
      <c r="BJ8" s="34">
        <v>44742</v>
      </c>
      <c r="BK8" s="87" t="s">
        <v>261</v>
      </c>
      <c r="BL8" s="87" t="s">
        <v>262</v>
      </c>
      <c r="BM8" s="34">
        <v>44804</v>
      </c>
      <c r="BN8" s="87" t="s">
        <v>261</v>
      </c>
      <c r="BO8" s="87" t="s">
        <v>262</v>
      </c>
      <c r="BP8" s="34">
        <v>44865</v>
      </c>
      <c r="BQ8" s="87" t="s">
        <v>261</v>
      </c>
      <c r="BR8" s="87" t="s">
        <v>262</v>
      </c>
      <c r="BS8" s="34">
        <v>44926</v>
      </c>
      <c r="BT8" s="102"/>
      <c r="BU8" s="162"/>
    </row>
    <row r="9" spans="1:16382" s="2" customFormat="1" ht="220.8" x14ac:dyDescent="0.3">
      <c r="A9" s="702"/>
      <c r="B9" s="701"/>
      <c r="C9" s="701"/>
      <c r="D9" s="701"/>
      <c r="E9" s="701"/>
      <c r="F9" s="733"/>
      <c r="G9" s="724"/>
      <c r="H9" s="734"/>
      <c r="I9" s="733"/>
      <c r="J9" s="701"/>
      <c r="K9" s="701"/>
      <c r="L9" s="725"/>
      <c r="M9" s="701"/>
      <c r="N9" s="701"/>
      <c r="O9" s="701"/>
      <c r="P9" s="701"/>
      <c r="Q9" s="701"/>
      <c r="R9" s="701"/>
      <c r="S9" s="729"/>
      <c r="T9" s="729"/>
      <c r="U9" s="729"/>
      <c r="V9" s="730"/>
      <c r="W9" s="726"/>
      <c r="X9" s="732"/>
      <c r="Y9" s="726"/>
      <c r="Z9" s="722"/>
      <c r="AA9" s="726"/>
      <c r="AB9" s="736"/>
      <c r="AC9" s="49" t="s">
        <v>263</v>
      </c>
      <c r="AD9" s="49" t="s">
        <v>264</v>
      </c>
      <c r="AE9" s="49" t="s">
        <v>54</v>
      </c>
      <c r="AF9" s="31">
        <f t="shared" si="0"/>
        <v>0.25</v>
      </c>
      <c r="AG9" s="496" t="s">
        <v>199</v>
      </c>
      <c r="AH9" s="31">
        <f t="shared" si="4"/>
        <v>0.15</v>
      </c>
      <c r="AI9" s="31">
        <f>+AH9+AF9</f>
        <v>0.4</v>
      </c>
      <c r="AJ9" s="496" t="s">
        <v>200</v>
      </c>
      <c r="AK9" s="483" t="s">
        <v>201</v>
      </c>
      <c r="AL9" s="49" t="s">
        <v>254</v>
      </c>
      <c r="AM9" s="483" t="s">
        <v>23</v>
      </c>
      <c r="AN9" s="496" t="s">
        <v>255</v>
      </c>
      <c r="AO9" s="496" t="s">
        <v>24</v>
      </c>
      <c r="AP9" s="496" t="s">
        <v>48</v>
      </c>
      <c r="AQ9" s="496" t="s">
        <v>265</v>
      </c>
      <c r="AR9" s="496" t="s">
        <v>206</v>
      </c>
      <c r="AS9" s="496" t="s">
        <v>266</v>
      </c>
      <c r="AT9" s="496" t="s">
        <v>208</v>
      </c>
      <c r="AU9" s="496">
        <f>+AV8*AI9</f>
        <v>0.12</v>
      </c>
      <c r="AV9" s="32">
        <f>+AV8-AU9</f>
        <v>0.18</v>
      </c>
      <c r="AW9" s="722"/>
      <c r="AX9" s="723"/>
      <c r="AY9" s="167">
        <v>2</v>
      </c>
      <c r="AZ9" s="98" t="s">
        <v>267</v>
      </c>
      <c r="BA9" s="483" t="s">
        <v>147</v>
      </c>
      <c r="BB9" s="38">
        <v>44774</v>
      </c>
      <c r="BC9" s="38">
        <v>44864</v>
      </c>
      <c r="BD9" s="487" t="s">
        <v>268</v>
      </c>
      <c r="BE9" s="86">
        <v>44620</v>
      </c>
      <c r="BF9" s="87"/>
      <c r="BG9" s="34">
        <v>44681</v>
      </c>
      <c r="BH9" s="87" t="s">
        <v>269</v>
      </c>
      <c r="BI9" s="87" t="s">
        <v>269</v>
      </c>
      <c r="BJ9" s="34">
        <v>44742</v>
      </c>
      <c r="BK9" s="87" t="s">
        <v>269</v>
      </c>
      <c r="BL9" s="102" t="s">
        <v>270</v>
      </c>
      <c r="BM9" s="34">
        <v>44804</v>
      </c>
      <c r="BN9" s="87" t="s">
        <v>269</v>
      </c>
      <c r="BO9" s="102" t="s">
        <v>270</v>
      </c>
      <c r="BP9" s="34">
        <v>44865</v>
      </c>
      <c r="BQ9" s="102" t="s">
        <v>271</v>
      </c>
      <c r="BR9" s="102" t="s">
        <v>270</v>
      </c>
      <c r="BS9" s="34">
        <v>44926</v>
      </c>
      <c r="BT9" s="102"/>
      <c r="BU9" s="162"/>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6.60000000000002" thickBot="1" x14ac:dyDescent="0.35">
      <c r="A10" s="512" t="s">
        <v>201</v>
      </c>
      <c r="B10" s="473" t="s">
        <v>108</v>
      </c>
      <c r="C10" s="473" t="s">
        <v>55</v>
      </c>
      <c r="D10" s="473" t="s">
        <v>76</v>
      </c>
      <c r="E10" s="473" t="s">
        <v>77</v>
      </c>
      <c r="F10" s="513" t="s">
        <v>272</v>
      </c>
      <c r="G10" s="473" t="s">
        <v>273</v>
      </c>
      <c r="H10" s="282" t="s">
        <v>274</v>
      </c>
      <c r="I10" s="513" t="s">
        <v>275</v>
      </c>
      <c r="J10" s="473" t="s">
        <v>32</v>
      </c>
      <c r="K10" s="473">
        <v>0</v>
      </c>
      <c r="L10" s="476">
        <f>IF(J10="Diaria",+(K10/360),IF(J10="Mensual",+(K10/12),IF(J10="Bimestral",+(K10/6),IF(J10="Trimestral",+(K10/4),IF(J10="Semestral",+(K10/2),IF(J10="Anual",+(K10/1),""))))))</f>
        <v>0</v>
      </c>
      <c r="M10" s="473" t="s">
        <v>29</v>
      </c>
      <c r="N10" s="47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473" t="s">
        <v>46</v>
      </c>
      <c r="P10" s="473">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473" t="s">
        <v>70</v>
      </c>
      <c r="R10" s="47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469" t="s">
        <v>69</v>
      </c>
      <c r="T10" s="469" t="s">
        <v>58</v>
      </c>
      <c r="U10" s="469">
        <f>+MAX(N10,P10,R10)</f>
        <v>0.4</v>
      </c>
      <c r="V10" s="511" t="str">
        <f>IF(L10&lt;=20%,"Muy baja",IF(L10&lt;=40%,"Baja",IF(L10&lt;=60%,"Media",IF(L10&lt;=80%,"Alta",IF(L10&lt;=100%,"Muy alta",IF(L10&gt;=100%,"Muy alta",""))))))</f>
        <v>Muy baja</v>
      </c>
      <c r="W10" s="462">
        <f>+IFERROR(VLOOKUP(V10,[1]Fórmula!$F$1:$G$6,2,FALSE),"")</f>
        <v>0.2</v>
      </c>
      <c r="X10" s="471" t="s">
        <v>53</v>
      </c>
      <c r="Y10" s="462">
        <f>+IFERROR(VLOOKUP(X10,[1]Fórmula!$H$1:$I$6,2,FALSE),"")</f>
        <v>0.6</v>
      </c>
      <c r="Z10" s="466" t="s">
        <v>53</v>
      </c>
      <c r="AA10" s="462">
        <f>IF(Z10="Bajo",25%,IF(Z10="Moderado",50%,IF(Z10="Alto",75%,IF(Z10="Extremo",100%,""))))</f>
        <v>0.5</v>
      </c>
      <c r="AB10" s="508" t="s">
        <v>276</v>
      </c>
      <c r="AC10" s="283" t="s">
        <v>277</v>
      </c>
      <c r="AD10" s="207"/>
      <c r="AE10" s="28" t="s">
        <v>54</v>
      </c>
      <c r="AF10" s="37">
        <f t="shared" si="0"/>
        <v>0.25</v>
      </c>
      <c r="AG10" s="513" t="s">
        <v>199</v>
      </c>
      <c r="AH10" s="37">
        <f t="shared" si="4"/>
        <v>0.15</v>
      </c>
      <c r="AI10" s="37">
        <f t="shared" ref="AI10" si="5">+AH10+AF10</f>
        <v>0.4</v>
      </c>
      <c r="AJ10" s="513" t="s">
        <v>200</v>
      </c>
      <c r="AK10" s="473" t="s">
        <v>201</v>
      </c>
      <c r="AL10" s="42" t="s">
        <v>278</v>
      </c>
      <c r="AM10" s="473" t="s">
        <v>39</v>
      </c>
      <c r="AN10" s="513"/>
      <c r="AO10" s="513" t="s">
        <v>24</v>
      </c>
      <c r="AP10" s="513" t="s">
        <v>63</v>
      </c>
      <c r="AQ10" s="513" t="s">
        <v>279</v>
      </c>
      <c r="AR10" s="513" t="s">
        <v>206</v>
      </c>
      <c r="AS10" s="513" t="s">
        <v>280</v>
      </c>
      <c r="AT10" s="513" t="s">
        <v>208</v>
      </c>
      <c r="AU10" s="513">
        <f>+AA10*AI10</f>
        <v>0.2</v>
      </c>
      <c r="AV10" s="584">
        <f>+AA10-AU10</f>
        <v>0.3</v>
      </c>
      <c r="AW10" s="466" t="str">
        <f>+IF(C10="Corrupción","Moderado",IF(AV10&lt;=25%,"Bajo",IF(AV10&lt;=50%,"Moderado",IF(AV10&lt;=75%,"Alto",IF(AV10&gt;75%,"Extremo","")))))</f>
        <v>Moderado</v>
      </c>
      <c r="AX10" s="510" t="s">
        <v>56</v>
      </c>
      <c r="AY10" s="163">
        <v>1</v>
      </c>
      <c r="AZ10" s="284" t="s">
        <v>281</v>
      </c>
      <c r="BA10" s="105" t="s">
        <v>259</v>
      </c>
      <c r="BB10" s="14">
        <v>44876</v>
      </c>
      <c r="BC10" s="14">
        <v>44926</v>
      </c>
      <c r="BD10" s="285" t="s">
        <v>282</v>
      </c>
      <c r="BE10" s="132">
        <v>44620</v>
      </c>
      <c r="BF10" s="133" t="s">
        <v>283</v>
      </c>
      <c r="BG10" s="134">
        <v>44681</v>
      </c>
      <c r="BH10" s="133" t="s">
        <v>284</v>
      </c>
      <c r="BI10" s="174" t="s">
        <v>285</v>
      </c>
      <c r="BJ10" s="134">
        <v>44742</v>
      </c>
      <c r="BK10" s="133" t="s">
        <v>286</v>
      </c>
      <c r="BL10" s="133" t="s">
        <v>287</v>
      </c>
      <c r="BM10" s="134">
        <v>44804</v>
      </c>
      <c r="BN10" s="133" t="s">
        <v>288</v>
      </c>
      <c r="BO10" s="277" t="s">
        <v>287</v>
      </c>
      <c r="BP10" s="134">
        <v>44865</v>
      </c>
      <c r="BQ10" s="133"/>
      <c r="BR10" s="133"/>
      <c r="BS10" s="134">
        <v>44926</v>
      </c>
      <c r="BT10" s="133"/>
      <c r="BU10" s="164"/>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6" x14ac:dyDescent="0.3">
      <c r="A11" s="494" t="s">
        <v>191</v>
      </c>
      <c r="B11" s="483" t="s">
        <v>99</v>
      </c>
      <c r="C11" s="483" t="s">
        <v>55</v>
      </c>
      <c r="D11" s="483" t="s">
        <v>76</v>
      </c>
      <c r="E11" s="483" t="s">
        <v>34</v>
      </c>
      <c r="F11" s="497" t="s">
        <v>289</v>
      </c>
      <c r="G11" s="485" t="s">
        <v>290</v>
      </c>
      <c r="H11" s="485" t="s">
        <v>291</v>
      </c>
      <c r="I11" s="497" t="s">
        <v>292</v>
      </c>
      <c r="J11" s="483" t="s">
        <v>32</v>
      </c>
      <c r="K11" s="483">
        <v>0</v>
      </c>
      <c r="L11" s="492">
        <v>0</v>
      </c>
      <c r="M11" s="483" t="s">
        <v>70</v>
      </c>
      <c r="N11" s="483">
        <v>0</v>
      </c>
      <c r="O11" s="483" t="s">
        <v>30</v>
      </c>
      <c r="P11" s="483">
        <v>0.2</v>
      </c>
      <c r="Q11" s="483" t="s">
        <v>70</v>
      </c>
      <c r="R11" s="483">
        <v>0</v>
      </c>
      <c r="S11" s="478" t="s">
        <v>70</v>
      </c>
      <c r="T11" s="478" t="s">
        <v>58</v>
      </c>
      <c r="U11" s="49" t="s">
        <v>293</v>
      </c>
      <c r="V11" s="49" t="s">
        <v>294</v>
      </c>
      <c r="W11" s="49" t="s">
        <v>54</v>
      </c>
      <c r="X11" s="31">
        <v>0.25</v>
      </c>
      <c r="Y11" s="496" t="s">
        <v>199</v>
      </c>
      <c r="Z11" s="31">
        <v>0.15</v>
      </c>
      <c r="AA11" s="31">
        <v>0.4</v>
      </c>
      <c r="AB11" s="496" t="s">
        <v>200</v>
      </c>
      <c r="AC11" s="483" t="s">
        <v>191</v>
      </c>
      <c r="AD11" s="49"/>
      <c r="AE11" s="483" t="s">
        <v>39</v>
      </c>
      <c r="AF11" s="49"/>
      <c r="AG11" s="161">
        <v>1</v>
      </c>
      <c r="AH11" s="99" t="s">
        <v>295</v>
      </c>
      <c r="AI11" s="486">
        <v>44805</v>
      </c>
      <c r="AJ11" s="486">
        <v>44925</v>
      </c>
      <c r="AK11" s="48"/>
      <c r="AL11" s="86">
        <v>44620</v>
      </c>
      <c r="AM11" s="87"/>
      <c r="AN11" s="34" t="s">
        <v>296</v>
      </c>
      <c r="AO11" s="87" t="s">
        <v>297</v>
      </c>
      <c r="AP11" s="87"/>
      <c r="AQ11" s="34">
        <v>44742</v>
      </c>
      <c r="AR11" s="106" t="s">
        <v>298</v>
      </c>
      <c r="AS11" s="261" t="s">
        <v>299</v>
      </c>
      <c r="AT11" s="34">
        <v>44804</v>
      </c>
      <c r="AU11" s="106" t="s">
        <v>298</v>
      </c>
      <c r="AV11" s="260" t="s">
        <v>299</v>
      </c>
      <c r="AW11" s="34">
        <v>44865</v>
      </c>
      <c r="AX11" s="106" t="s">
        <v>298</v>
      </c>
      <c r="AY11" s="260" t="s">
        <v>299</v>
      </c>
      <c r="AZ11" s="34">
        <v>44926</v>
      </c>
      <c r="BA11" s="34"/>
      <c r="BB11" s="162"/>
      <c r="BC11" s="3"/>
      <c r="BE11" s="1"/>
      <c r="BF11" s="1"/>
      <c r="BG11" s="1"/>
      <c r="BH11" s="1"/>
      <c r="BI11" s="1"/>
      <c r="BJ11" s="1"/>
      <c r="BK11" s="73"/>
      <c r="BL11" s="73"/>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388.8" x14ac:dyDescent="0.3">
      <c r="A12" s="702" t="s">
        <v>191</v>
      </c>
      <c r="B12" s="701" t="s">
        <v>99</v>
      </c>
      <c r="C12" s="701" t="s">
        <v>55</v>
      </c>
      <c r="D12" s="701" t="s">
        <v>76</v>
      </c>
      <c r="E12" s="701" t="s">
        <v>34</v>
      </c>
      <c r="F12" s="735" t="s">
        <v>300</v>
      </c>
      <c r="G12" s="724" t="s">
        <v>301</v>
      </c>
      <c r="H12" s="724" t="s">
        <v>302</v>
      </c>
      <c r="I12" s="735" t="s">
        <v>303</v>
      </c>
      <c r="J12" s="701" t="s">
        <v>63</v>
      </c>
      <c r="K12" s="701">
        <v>0</v>
      </c>
      <c r="L12" s="725">
        <v>0</v>
      </c>
      <c r="M12" s="701" t="s">
        <v>29</v>
      </c>
      <c r="N12" s="701">
        <v>0.2</v>
      </c>
      <c r="O12" s="701" t="s">
        <v>46</v>
      </c>
      <c r="P12" s="701">
        <v>0.4</v>
      </c>
      <c r="Q12" s="701" t="s">
        <v>70</v>
      </c>
      <c r="R12" s="701">
        <v>0</v>
      </c>
      <c r="S12" s="729" t="s">
        <v>70</v>
      </c>
      <c r="T12" s="729" t="s">
        <v>58</v>
      </c>
      <c r="U12" s="49" t="s">
        <v>304</v>
      </c>
      <c r="V12" s="49" t="s">
        <v>305</v>
      </c>
      <c r="W12" s="49" t="s">
        <v>54</v>
      </c>
      <c r="X12" s="31">
        <v>0.25</v>
      </c>
      <c r="Y12" s="496" t="s">
        <v>199</v>
      </c>
      <c r="Z12" s="31">
        <v>0.15</v>
      </c>
      <c r="AA12" s="31">
        <v>0.4</v>
      </c>
      <c r="AB12" s="496" t="s">
        <v>200</v>
      </c>
      <c r="AC12" s="483" t="s">
        <v>201</v>
      </c>
      <c r="AD12" s="49">
        <v>0</v>
      </c>
      <c r="AE12" s="483" t="s">
        <v>23</v>
      </c>
      <c r="AF12" s="49" t="s">
        <v>306</v>
      </c>
      <c r="AG12" s="161">
        <v>1</v>
      </c>
      <c r="AH12" s="99"/>
      <c r="AI12" s="486">
        <v>44562</v>
      </c>
      <c r="AJ12" s="486">
        <v>44925</v>
      </c>
      <c r="AK12" s="48" t="s">
        <v>282</v>
      </c>
      <c r="AL12" s="86">
        <v>44620</v>
      </c>
      <c r="AM12" s="87" t="s">
        <v>307</v>
      </c>
      <c r="AN12" s="34" t="s">
        <v>296</v>
      </c>
      <c r="AO12" s="87" t="s">
        <v>297</v>
      </c>
      <c r="AP12" s="87"/>
      <c r="AQ12" s="34">
        <v>44742</v>
      </c>
      <c r="AR12" s="263" t="s">
        <v>308</v>
      </c>
      <c r="AS12" s="264" t="s">
        <v>309</v>
      </c>
      <c r="AT12" s="232">
        <v>44804</v>
      </c>
      <c r="AU12" s="518" t="s">
        <v>308</v>
      </c>
      <c r="AV12" s="231" t="s">
        <v>309</v>
      </c>
      <c r="AW12" s="34">
        <v>44865</v>
      </c>
      <c r="AX12" s="518" t="s">
        <v>308</v>
      </c>
      <c r="AY12" s="231" t="s">
        <v>309</v>
      </c>
      <c r="AZ12" s="34">
        <v>44926</v>
      </c>
      <c r="BA12" s="34"/>
      <c r="BB12" s="162"/>
      <c r="BC12" s="3"/>
      <c r="BE12" s="1"/>
      <c r="BF12" s="1"/>
      <c r="BG12" s="1"/>
      <c r="BH12" s="1"/>
      <c r="BI12" s="1"/>
      <c r="BJ12" s="1"/>
      <c r="BK12" s="73"/>
      <c r="BL12" s="73"/>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5">
      <c r="A13" s="702"/>
      <c r="B13" s="701"/>
      <c r="C13" s="701"/>
      <c r="D13" s="701"/>
      <c r="E13" s="701"/>
      <c r="F13" s="735"/>
      <c r="G13" s="724"/>
      <c r="H13" s="724"/>
      <c r="I13" s="735"/>
      <c r="J13" s="701"/>
      <c r="K13" s="701"/>
      <c r="L13" s="725"/>
      <c r="M13" s="701"/>
      <c r="N13" s="701"/>
      <c r="O13" s="701"/>
      <c r="P13" s="701"/>
      <c r="Q13" s="701"/>
      <c r="R13" s="701"/>
      <c r="S13" s="729"/>
      <c r="T13" s="729"/>
      <c r="U13" s="28" t="s">
        <v>310</v>
      </c>
      <c r="V13" s="28" t="s">
        <v>311</v>
      </c>
      <c r="W13" s="28" t="s">
        <v>54</v>
      </c>
      <c r="X13" s="37">
        <v>0.25</v>
      </c>
      <c r="Y13" s="513" t="s">
        <v>199</v>
      </c>
      <c r="Z13" s="37">
        <v>0.15</v>
      </c>
      <c r="AA13" s="37">
        <v>0.4</v>
      </c>
      <c r="AB13" s="513" t="s">
        <v>200</v>
      </c>
      <c r="AC13" s="473" t="s">
        <v>201</v>
      </c>
      <c r="AD13" s="28" t="s">
        <v>312</v>
      </c>
      <c r="AE13" s="473" t="s">
        <v>39</v>
      </c>
      <c r="AF13" s="513"/>
      <c r="AG13" s="167">
        <v>2</v>
      </c>
      <c r="AH13" s="49"/>
      <c r="AI13" s="486">
        <v>44562</v>
      </c>
      <c r="AJ13" s="486">
        <v>44925</v>
      </c>
      <c r="AK13" s="496" t="s">
        <v>313</v>
      </c>
      <c r="AL13" s="86">
        <v>44620</v>
      </c>
      <c r="AM13" s="87" t="s">
        <v>287</v>
      </c>
      <c r="AN13" s="34">
        <v>44681</v>
      </c>
      <c r="AO13" s="87" t="s">
        <v>314</v>
      </c>
      <c r="AP13" s="87" t="s">
        <v>315</v>
      </c>
      <c r="AQ13" s="233">
        <v>44742</v>
      </c>
      <c r="AR13" s="267" t="s">
        <v>316</v>
      </c>
      <c r="AS13" s="268" t="s">
        <v>317</v>
      </c>
      <c r="AT13" s="199">
        <v>44804</v>
      </c>
      <c r="AU13" s="231" t="s">
        <v>316</v>
      </c>
      <c r="AV13" s="262" t="s">
        <v>317</v>
      </c>
      <c r="AW13" s="232">
        <v>44865</v>
      </c>
      <c r="AX13" s="230" t="s">
        <v>316</v>
      </c>
      <c r="AY13" s="262" t="s">
        <v>317</v>
      </c>
      <c r="AZ13" s="34">
        <v>44926</v>
      </c>
      <c r="BA13" s="34"/>
      <c r="BB13" s="162"/>
      <c r="BC13" s="3"/>
      <c r="BE13" s="1"/>
      <c r="BF13" s="1"/>
      <c r="BG13" s="1"/>
      <c r="BH13" s="1"/>
      <c r="BI13" s="1"/>
      <c r="BJ13" s="1"/>
      <c r="BK13" s="73"/>
      <c r="BL13" s="73"/>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6" x14ac:dyDescent="0.3">
      <c r="A14" s="494" t="s">
        <v>191</v>
      </c>
      <c r="B14" s="483" t="s">
        <v>99</v>
      </c>
      <c r="C14" s="483" t="s">
        <v>55</v>
      </c>
      <c r="D14" s="483" t="s">
        <v>76</v>
      </c>
      <c r="E14" s="483" t="s">
        <v>34</v>
      </c>
      <c r="F14" s="497" t="s">
        <v>318</v>
      </c>
      <c r="G14" s="485" t="s">
        <v>319</v>
      </c>
      <c r="H14" s="485" t="s">
        <v>320</v>
      </c>
      <c r="I14" s="497" t="s">
        <v>321</v>
      </c>
      <c r="J14" s="483" t="s">
        <v>32</v>
      </c>
      <c r="K14" s="483">
        <v>0</v>
      </c>
      <c r="L14" s="492">
        <v>0</v>
      </c>
      <c r="M14" s="483" t="s">
        <v>70</v>
      </c>
      <c r="N14" s="483">
        <v>0</v>
      </c>
      <c r="O14" s="483" t="s">
        <v>30</v>
      </c>
      <c r="P14" s="483">
        <v>0.2</v>
      </c>
      <c r="Q14" s="483" t="s">
        <v>70</v>
      </c>
      <c r="R14" s="483">
        <v>0</v>
      </c>
      <c r="S14" s="478" t="s">
        <v>70</v>
      </c>
      <c r="T14" s="478" t="s">
        <v>58</v>
      </c>
      <c r="U14" s="49" t="s">
        <v>322</v>
      </c>
      <c r="V14" s="49" t="s">
        <v>323</v>
      </c>
      <c r="W14" s="49" t="s">
        <v>54</v>
      </c>
      <c r="X14" s="31">
        <v>0.25</v>
      </c>
      <c r="Y14" s="496" t="s">
        <v>199</v>
      </c>
      <c r="Z14" s="31">
        <v>0.15</v>
      </c>
      <c r="AA14" s="31">
        <v>0.4</v>
      </c>
      <c r="AB14" s="496" t="s">
        <v>200</v>
      </c>
      <c r="AC14" s="483" t="s">
        <v>191</v>
      </c>
      <c r="AD14" s="49"/>
      <c r="AE14" s="483" t="s">
        <v>39</v>
      </c>
      <c r="AF14" s="49"/>
      <c r="AG14" s="161">
        <v>1</v>
      </c>
      <c r="AH14" s="99" t="s">
        <v>324</v>
      </c>
      <c r="AI14" s="486">
        <v>44805</v>
      </c>
      <c r="AJ14" s="486">
        <v>44925</v>
      </c>
      <c r="AK14" s="48"/>
      <c r="AL14" s="86">
        <v>44620</v>
      </c>
      <c r="AM14" s="87"/>
      <c r="AN14" s="34" t="s">
        <v>296</v>
      </c>
      <c r="AO14" s="87" t="s">
        <v>297</v>
      </c>
      <c r="AP14" s="87"/>
      <c r="AQ14" s="233">
        <v>44742</v>
      </c>
      <c r="AR14" s="265" t="s">
        <v>325</v>
      </c>
      <c r="AS14" s="200" t="s">
        <v>326</v>
      </c>
      <c r="AT14" s="200">
        <v>44804</v>
      </c>
      <c r="AU14" s="266" t="s">
        <v>325</v>
      </c>
      <c r="AV14" s="269" t="s">
        <v>326</v>
      </c>
      <c r="AW14" s="232">
        <v>44865</v>
      </c>
      <c r="AX14" s="266" t="s">
        <v>325</v>
      </c>
      <c r="AY14" s="269" t="s">
        <v>326</v>
      </c>
      <c r="AZ14" s="34">
        <v>44926</v>
      </c>
      <c r="BA14" s="34"/>
      <c r="BB14" s="162"/>
      <c r="BC14" s="3"/>
      <c r="BE14" s="1"/>
      <c r="BF14" s="1"/>
      <c r="BG14" s="1"/>
      <c r="BH14" s="1"/>
      <c r="BI14" s="1"/>
      <c r="BJ14" s="1"/>
      <c r="BK14" s="73"/>
      <c r="BL14" s="73"/>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15.2" x14ac:dyDescent="0.3">
      <c r="A15" s="702" t="s">
        <v>191</v>
      </c>
      <c r="B15" s="701" t="s">
        <v>103</v>
      </c>
      <c r="C15" s="701" t="s">
        <v>55</v>
      </c>
      <c r="D15" s="701" t="s">
        <v>76</v>
      </c>
      <c r="E15" s="701" t="s">
        <v>77</v>
      </c>
      <c r="F15" s="733" t="s">
        <v>327</v>
      </c>
      <c r="G15" s="724" t="s">
        <v>328</v>
      </c>
      <c r="H15" s="701" t="s">
        <v>329</v>
      </c>
      <c r="I15" s="733" t="s">
        <v>330</v>
      </c>
      <c r="J15" s="701" t="s">
        <v>48</v>
      </c>
      <c r="K15" s="701">
        <v>0</v>
      </c>
      <c r="L15" s="725">
        <f>IF(J15="Diaria",+(K15/360),IF(J15="Semanal",+(K15/52),IF(J15="Mensual",+(K15/12),IF(J15="Bimestral",+(K15/6),IF(J15="Trimestral",+(K15/4),IF(J15="Semestral",+(K15/2),IF(J15="Anual",+(K15/1),"")))))))</f>
        <v>0</v>
      </c>
      <c r="M15" s="701" t="s">
        <v>45</v>
      </c>
      <c r="N15" s="70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701" t="s">
        <v>46</v>
      </c>
      <c r="P15" s="701">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01" t="s">
        <v>70</v>
      </c>
      <c r="R15" s="70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9" t="s">
        <v>57</v>
      </c>
      <c r="T15" s="729" t="s">
        <v>27</v>
      </c>
      <c r="U15" s="729">
        <f>+MAX(N15,P15,R15)</f>
        <v>0.4</v>
      </c>
      <c r="V15" s="730" t="str">
        <f>IF(L15&lt;=20%,"Muy baja",IF(L15&lt;=40%,"Baja",IF(L15&lt;=60%,"Media",IF(L15&lt;=80%,"Alta",IF(L15&lt;=100%,"Muy alta",IF(L15&gt;=100%,"Muy alta",""))))))</f>
        <v>Muy baja</v>
      </c>
      <c r="W15" s="737">
        <f>+IFERROR(VLOOKUP(V15,Fórmula!$F$1:$G$6,2,FALSE),"")</f>
        <v>0.2</v>
      </c>
      <c r="X15" s="732" t="s">
        <v>53</v>
      </c>
      <c r="Y15" s="738">
        <f>+IFERROR(VLOOKUP(X15,Fórmula!$H$1:$I$6,2,FALSE),"")</f>
        <v>0.6</v>
      </c>
      <c r="Z15" s="722" t="str">
        <f>+IFERROR(VLOOKUP(V15&amp;X15,Fórmula!$C$2:$D$26,2,FALSE),"")</f>
        <v>Moderado</v>
      </c>
      <c r="AA15" s="726">
        <f>IF(Z15="Bajo",25%,IF(Z15="Moderado",50%,IF(Z15="Alto",75%,IF(Z15="Extremo",100%,""))))</f>
        <v>0.5</v>
      </c>
      <c r="AB15" s="736" t="s">
        <v>331</v>
      </c>
      <c r="AC15" s="49" t="s">
        <v>332</v>
      </c>
      <c r="AD15" s="49" t="s">
        <v>333</v>
      </c>
      <c r="AE15" s="49" t="s">
        <v>54</v>
      </c>
      <c r="AF15" s="31">
        <f t="shared" ref="AF15:AF29" si="6">IF(AE15="Preventivo",25%,IF(AE15="Detectivo",15%,IF(AE15="Correctivo",10%,"")))</f>
        <v>0.25</v>
      </c>
      <c r="AG15" s="496" t="s">
        <v>199</v>
      </c>
      <c r="AH15" s="31">
        <f t="shared" ref="AH15:AH17" si="7">IF(AG15="Manual",15%,IF(AG15="Automático",25%,""))</f>
        <v>0.15</v>
      </c>
      <c r="AI15" s="31">
        <f t="shared" ref="AI15:AI29" si="8">+AH15+AF15</f>
        <v>0.4</v>
      </c>
      <c r="AJ15" s="496" t="s">
        <v>200</v>
      </c>
      <c r="AK15" s="483" t="s">
        <v>201</v>
      </c>
      <c r="AL15" s="49" t="s">
        <v>334</v>
      </c>
      <c r="AM15" s="483" t="s">
        <v>23</v>
      </c>
      <c r="AN15" s="496" t="s">
        <v>335</v>
      </c>
      <c r="AO15" s="496" t="s">
        <v>24</v>
      </c>
      <c r="AP15" s="496" t="s">
        <v>336</v>
      </c>
      <c r="AQ15" s="496" t="s">
        <v>337</v>
      </c>
      <c r="AR15" s="496" t="s">
        <v>206</v>
      </c>
      <c r="AS15" s="496" t="s">
        <v>338</v>
      </c>
      <c r="AT15" s="496" t="s">
        <v>208</v>
      </c>
      <c r="AU15" s="496">
        <f>+AA15*AI15</f>
        <v>0.2</v>
      </c>
      <c r="AV15" s="32">
        <f>+AA15-AU15</f>
        <v>0.3</v>
      </c>
      <c r="AW15" s="722" t="str">
        <f>+IF(C15="Corrupción","Moderado",IF(AV17&lt;=25%,"Bajo",IF(AV17&lt;=50%,"Moderado",IF(AV17&lt;=75%,"Alto",IF(AV17&gt;75%,"Extremo","")))))</f>
        <v>Moderado</v>
      </c>
      <c r="AX15" s="723" t="s">
        <v>56</v>
      </c>
      <c r="AY15" s="161">
        <v>1</v>
      </c>
      <c r="AZ15" s="41" t="s">
        <v>339</v>
      </c>
      <c r="BA15" s="483" t="s">
        <v>340</v>
      </c>
      <c r="BB15" s="38">
        <v>44562</v>
      </c>
      <c r="BC15" s="38">
        <v>44926</v>
      </c>
      <c r="BD15" s="487" t="s">
        <v>341</v>
      </c>
      <c r="BE15" s="86">
        <v>44620</v>
      </c>
      <c r="BF15" s="87" t="s">
        <v>342</v>
      </c>
      <c r="BG15" s="34">
        <v>44681</v>
      </c>
      <c r="BH15" s="87" t="s">
        <v>343</v>
      </c>
      <c r="BI15" s="126" t="s">
        <v>344</v>
      </c>
      <c r="BJ15" s="34">
        <v>44742</v>
      </c>
      <c r="BK15" s="518" t="s">
        <v>345</v>
      </c>
      <c r="BL15" s="222" t="s">
        <v>346</v>
      </c>
      <c r="BM15" s="34">
        <v>44804</v>
      </c>
      <c r="BN15" s="106" t="s">
        <v>347</v>
      </c>
      <c r="BO15" s="126" t="s">
        <v>348</v>
      </c>
      <c r="BP15" s="34">
        <v>44865</v>
      </c>
      <c r="BQ15" s="106"/>
      <c r="BR15" s="126"/>
      <c r="BS15" s="34">
        <v>44926</v>
      </c>
      <c r="BT15" s="87"/>
      <c r="BU15" s="162"/>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259.2" x14ac:dyDescent="0.3">
      <c r="A16" s="702"/>
      <c r="B16" s="701"/>
      <c r="C16" s="701"/>
      <c r="D16" s="701"/>
      <c r="E16" s="701"/>
      <c r="F16" s="733"/>
      <c r="G16" s="724"/>
      <c r="H16" s="701"/>
      <c r="I16" s="733"/>
      <c r="J16" s="701"/>
      <c r="K16" s="701"/>
      <c r="L16" s="725"/>
      <c r="M16" s="701"/>
      <c r="N16" s="701"/>
      <c r="O16" s="701"/>
      <c r="P16" s="701"/>
      <c r="Q16" s="701"/>
      <c r="R16" s="701"/>
      <c r="S16" s="729"/>
      <c r="T16" s="729"/>
      <c r="U16" s="729"/>
      <c r="V16" s="730"/>
      <c r="W16" s="737"/>
      <c r="X16" s="732"/>
      <c r="Y16" s="738"/>
      <c r="Z16" s="722"/>
      <c r="AA16" s="726"/>
      <c r="AB16" s="736"/>
      <c r="AC16" s="49" t="s">
        <v>349</v>
      </c>
      <c r="AD16" s="49" t="s">
        <v>350</v>
      </c>
      <c r="AE16" s="49" t="s">
        <v>54</v>
      </c>
      <c r="AF16" s="31">
        <f t="shared" si="6"/>
        <v>0.25</v>
      </c>
      <c r="AG16" s="496" t="s">
        <v>199</v>
      </c>
      <c r="AH16" s="31">
        <f t="shared" si="7"/>
        <v>0.15</v>
      </c>
      <c r="AI16" s="31">
        <f t="shared" si="8"/>
        <v>0.4</v>
      </c>
      <c r="AJ16" s="496" t="s">
        <v>200</v>
      </c>
      <c r="AK16" s="483" t="s">
        <v>201</v>
      </c>
      <c r="AL16" s="49" t="s">
        <v>334</v>
      </c>
      <c r="AM16" s="483" t="s">
        <v>23</v>
      </c>
      <c r="AN16" s="496" t="s">
        <v>351</v>
      </c>
      <c r="AO16" s="496" t="s">
        <v>24</v>
      </c>
      <c r="AP16" s="496" t="s">
        <v>336</v>
      </c>
      <c r="AQ16" s="496" t="s">
        <v>352</v>
      </c>
      <c r="AR16" s="496" t="s">
        <v>206</v>
      </c>
      <c r="AS16" s="496" t="s">
        <v>353</v>
      </c>
      <c r="AT16" s="496" t="s">
        <v>208</v>
      </c>
      <c r="AU16" s="496">
        <f>+AV15*AI16</f>
        <v>0.12</v>
      </c>
      <c r="AV16" s="32">
        <f>+AV15-AU16</f>
        <v>0.18</v>
      </c>
      <c r="AW16" s="722"/>
      <c r="AX16" s="723"/>
      <c r="AY16" s="167">
        <v>2</v>
      </c>
      <c r="AZ16" s="33" t="s">
        <v>354</v>
      </c>
      <c r="BA16" s="487" t="s">
        <v>355</v>
      </c>
      <c r="BB16" s="38">
        <v>44562</v>
      </c>
      <c r="BC16" s="38">
        <v>44772</v>
      </c>
      <c r="BD16" s="487" t="s">
        <v>356</v>
      </c>
      <c r="BE16" s="86">
        <v>44620</v>
      </c>
      <c r="BF16" s="87" t="s">
        <v>357</v>
      </c>
      <c r="BG16" s="34">
        <v>44681</v>
      </c>
      <c r="BH16" s="578" t="s">
        <v>358</v>
      </c>
      <c r="BI16" s="126" t="s">
        <v>344</v>
      </c>
      <c r="BJ16" s="34">
        <v>44742</v>
      </c>
      <c r="BK16" s="223" t="s">
        <v>359</v>
      </c>
      <c r="BL16" s="224" t="s">
        <v>360</v>
      </c>
      <c r="BM16" s="34">
        <v>44804</v>
      </c>
      <c r="BN16" s="210" t="s">
        <v>361</v>
      </c>
      <c r="BO16" s="126" t="s">
        <v>362</v>
      </c>
      <c r="BP16" s="34">
        <v>44865</v>
      </c>
      <c r="BQ16" s="210"/>
      <c r="BR16" s="278"/>
      <c r="BS16" s="34">
        <v>44926</v>
      </c>
      <c r="BT16" s="94"/>
      <c r="BU16" s="162"/>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6" x14ac:dyDescent="0.3">
      <c r="A17" s="702"/>
      <c r="B17" s="701"/>
      <c r="C17" s="701"/>
      <c r="D17" s="701"/>
      <c r="E17" s="701"/>
      <c r="F17" s="733"/>
      <c r="G17" s="724"/>
      <c r="H17" s="701"/>
      <c r="I17" s="733"/>
      <c r="J17" s="701"/>
      <c r="K17" s="701"/>
      <c r="L17" s="725"/>
      <c r="M17" s="701"/>
      <c r="N17" s="701"/>
      <c r="O17" s="701"/>
      <c r="P17" s="701"/>
      <c r="Q17" s="701"/>
      <c r="R17" s="701"/>
      <c r="S17" s="729"/>
      <c r="T17" s="729"/>
      <c r="U17" s="729"/>
      <c r="V17" s="730"/>
      <c r="W17" s="737"/>
      <c r="X17" s="732"/>
      <c r="Y17" s="738"/>
      <c r="Z17" s="722"/>
      <c r="AA17" s="726"/>
      <c r="AB17" s="736"/>
      <c r="AC17" s="49" t="s">
        <v>363</v>
      </c>
      <c r="AD17" s="49" t="s">
        <v>364</v>
      </c>
      <c r="AE17" s="49" t="s">
        <v>54</v>
      </c>
      <c r="AF17" s="31">
        <f t="shared" si="6"/>
        <v>0.25</v>
      </c>
      <c r="AG17" s="496" t="s">
        <v>199</v>
      </c>
      <c r="AH17" s="31">
        <f t="shared" si="7"/>
        <v>0.15</v>
      </c>
      <c r="AI17" s="31">
        <f t="shared" si="8"/>
        <v>0.4</v>
      </c>
      <c r="AJ17" s="49">
        <f>+AJ14</f>
        <v>44925</v>
      </c>
      <c r="AK17" s="483">
        <f>+AK14</f>
        <v>0</v>
      </c>
      <c r="AL17" s="49" t="s">
        <v>365</v>
      </c>
      <c r="AM17" s="483" t="s">
        <v>23</v>
      </c>
      <c r="AN17" s="496" t="s">
        <v>351</v>
      </c>
      <c r="AO17" s="496" t="s">
        <v>24</v>
      </c>
      <c r="AP17" s="496" t="s">
        <v>63</v>
      </c>
      <c r="AQ17" s="496" t="s">
        <v>366</v>
      </c>
      <c r="AR17" s="49"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496" t="s">
        <v>353</v>
      </c>
      <c r="AT17" s="49">
        <f>+AT14</f>
        <v>44804</v>
      </c>
      <c r="AU17" s="496">
        <f>+AV16*AI17</f>
        <v>7.1999999999999995E-2</v>
      </c>
      <c r="AV17" s="32">
        <f>+AV16-AU17</f>
        <v>0.108</v>
      </c>
      <c r="AW17" s="722"/>
      <c r="AX17" s="723"/>
      <c r="AY17" s="167">
        <v>3</v>
      </c>
      <c r="AZ17" s="33" t="s">
        <v>367</v>
      </c>
      <c r="BA17" s="487" t="s">
        <v>368</v>
      </c>
      <c r="BB17" s="38">
        <v>44562</v>
      </c>
      <c r="BC17" s="38">
        <v>44926</v>
      </c>
      <c r="BD17" s="487" t="s">
        <v>369</v>
      </c>
      <c r="BE17" s="86">
        <v>44620</v>
      </c>
      <c r="BF17" s="87" t="s">
        <v>370</v>
      </c>
      <c r="BG17" s="34">
        <v>44681</v>
      </c>
      <c r="BH17" s="87" t="s">
        <v>371</v>
      </c>
      <c r="BI17" s="126" t="s">
        <v>344</v>
      </c>
      <c r="BJ17" s="34">
        <v>44742</v>
      </c>
      <c r="BK17" s="223" t="s">
        <v>372</v>
      </c>
      <c r="BL17" s="224" t="s">
        <v>373</v>
      </c>
      <c r="BM17" s="34">
        <v>44804</v>
      </c>
      <c r="BN17" s="210" t="s">
        <v>374</v>
      </c>
      <c r="BO17" s="193" t="s">
        <v>375</v>
      </c>
      <c r="BP17" s="34">
        <v>44865</v>
      </c>
      <c r="BQ17" s="210"/>
      <c r="BR17" s="236"/>
      <c r="BS17" s="34">
        <v>44926</v>
      </c>
      <c r="BT17" s="34"/>
      <c r="BU17" s="162"/>
    </row>
    <row r="18" spans="1:73" s="2" customFormat="1" ht="317.39999999999998" x14ac:dyDescent="0.3">
      <c r="A18" s="702" t="s">
        <v>191</v>
      </c>
      <c r="B18" s="701" t="s">
        <v>91</v>
      </c>
      <c r="C18" s="701" t="s">
        <v>55</v>
      </c>
      <c r="D18" s="701" t="s">
        <v>76</v>
      </c>
      <c r="E18" s="701" t="s">
        <v>77</v>
      </c>
      <c r="F18" s="735" t="s">
        <v>376</v>
      </c>
      <c r="G18" s="724" t="s">
        <v>377</v>
      </c>
      <c r="H18" s="701" t="s">
        <v>378</v>
      </c>
      <c r="I18" s="735" t="s">
        <v>379</v>
      </c>
      <c r="J18" s="701" t="s">
        <v>86</v>
      </c>
      <c r="K18" s="701">
        <v>0</v>
      </c>
      <c r="L18" s="725">
        <f>IF(J18="Diaria",+(K18/360),IF(J18="Mensual",+(K18/12),IF(J18="Bimestral",+(K18/6),IF(J18="Trimestral",+(K18/4),IF(J18="Semestral",+(K18/2),IF(J18="Anual",+(K18/1),""))))))</f>
        <v>0</v>
      </c>
      <c r="M18" s="701" t="s">
        <v>29</v>
      </c>
      <c r="N18" s="701">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701" t="s">
        <v>70</v>
      </c>
      <c r="P18" s="701">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701" t="s">
        <v>70</v>
      </c>
      <c r="R18" s="701">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29" t="s">
        <v>90</v>
      </c>
      <c r="T18" s="729" t="s">
        <v>43</v>
      </c>
      <c r="U18" s="729">
        <f>+MAX(N18,P18,R18)</f>
        <v>0.2</v>
      </c>
      <c r="V18" s="730" t="str">
        <f>IF(L18&lt;=20%,"Muy baja",IF(L18&lt;=40%,"Baja",IF(L18&lt;=60%,"Media",IF(L18&lt;=80%,"Alta",IF(L18&lt;=100%,"Muy alta",IF(L18&gt;=100%,"Muy alta",""))))))</f>
        <v>Muy baja</v>
      </c>
      <c r="W18" s="737">
        <f>+IFERROR(VLOOKUP(V18,Fórmula!$F$1:$G$6,2,FALSE),"")</f>
        <v>0.2</v>
      </c>
      <c r="X18" s="732" t="s">
        <v>53</v>
      </c>
      <c r="Y18" s="726">
        <f>+IFERROR(VLOOKUP(X18,Fórmula!$H$1:$I$6,2,FALSE),"")</f>
        <v>0.6</v>
      </c>
      <c r="Z18" s="722" t="s">
        <v>53</v>
      </c>
      <c r="AA18" s="726">
        <f>IF(Z18="Bajo",25%,IF(Z18="Moderado",50%,IF(Z18="Alto",75%,IF(Z18="Extremo",100%,""))))</f>
        <v>0.5</v>
      </c>
      <c r="AB18" s="736" t="s">
        <v>380</v>
      </c>
      <c r="AC18" s="527" t="s">
        <v>381</v>
      </c>
      <c r="AD18" s="40" t="s">
        <v>382</v>
      </c>
      <c r="AE18" s="49" t="s">
        <v>54</v>
      </c>
      <c r="AF18" s="31">
        <f t="shared" si="6"/>
        <v>0.25</v>
      </c>
      <c r="AG18" s="496" t="s">
        <v>199</v>
      </c>
      <c r="AH18" s="31">
        <f>IF(AG18="Manual",15%,IF(AG18="Automático",25%,""))</f>
        <v>0.15</v>
      </c>
      <c r="AI18" s="31">
        <f t="shared" si="8"/>
        <v>0.4</v>
      </c>
      <c r="AJ18" s="496" t="s">
        <v>200</v>
      </c>
      <c r="AK18" s="483" t="s">
        <v>201</v>
      </c>
      <c r="AL18" s="49" t="s">
        <v>383</v>
      </c>
      <c r="AM18" s="483" t="s">
        <v>23</v>
      </c>
      <c r="AN18" s="496" t="s">
        <v>384</v>
      </c>
      <c r="AO18" s="496" t="s">
        <v>24</v>
      </c>
      <c r="AP18" s="496" t="s">
        <v>86</v>
      </c>
      <c r="AQ18" s="496" t="s">
        <v>385</v>
      </c>
      <c r="AR18" s="496" t="s">
        <v>206</v>
      </c>
      <c r="AS18" s="496" t="s">
        <v>386</v>
      </c>
      <c r="AT18" s="496" t="s">
        <v>208</v>
      </c>
      <c r="AU18" s="496">
        <f>+AI18*AA18</f>
        <v>0.2</v>
      </c>
      <c r="AV18" s="32">
        <f>+AA18-AU18</f>
        <v>0.3</v>
      </c>
      <c r="AW18" s="722" t="str">
        <f>+IF(C18="Corrupción","Moderado",IF(AV22&lt;=25%,"Bajo",IF(AV22&lt;=50%,"Moderado",IF(AV22&lt;=75%,"Alto",IF(AV22&gt;75%,"Extremo","")))))</f>
        <v>Moderado</v>
      </c>
      <c r="AX18" s="723" t="s">
        <v>56</v>
      </c>
      <c r="AY18" s="161">
        <v>1</v>
      </c>
      <c r="AZ18" s="47" t="s">
        <v>387</v>
      </c>
      <c r="BA18" s="485" t="s">
        <v>388</v>
      </c>
      <c r="BB18" s="486">
        <v>44805</v>
      </c>
      <c r="BC18" s="486">
        <v>44926</v>
      </c>
      <c r="BD18" s="497" t="s">
        <v>389</v>
      </c>
      <c r="BE18" s="86">
        <v>44620</v>
      </c>
      <c r="BF18" s="87"/>
      <c r="BG18" s="34">
        <v>44681</v>
      </c>
      <c r="BH18" s="87"/>
      <c r="BI18" s="87"/>
      <c r="BJ18" s="34">
        <v>44742</v>
      </c>
      <c r="BK18" s="102"/>
      <c r="BL18" s="102"/>
      <c r="BM18" s="34">
        <v>44804</v>
      </c>
      <c r="BN18" s="186" t="s">
        <v>390</v>
      </c>
      <c r="BO18" s="102"/>
      <c r="BP18" s="34">
        <v>44865</v>
      </c>
      <c r="BQ18" s="102"/>
      <c r="BR18" s="102"/>
      <c r="BS18" s="34">
        <v>44926</v>
      </c>
      <c r="BT18" s="102"/>
      <c r="BU18" s="162"/>
    </row>
    <row r="19" spans="1:73" s="2" customFormat="1" ht="409.6" x14ac:dyDescent="0.3">
      <c r="A19" s="702"/>
      <c r="B19" s="701"/>
      <c r="C19" s="701"/>
      <c r="D19" s="701"/>
      <c r="E19" s="701"/>
      <c r="F19" s="735"/>
      <c r="G19" s="724"/>
      <c r="H19" s="701"/>
      <c r="I19" s="735"/>
      <c r="J19" s="701"/>
      <c r="K19" s="701"/>
      <c r="L19" s="725"/>
      <c r="M19" s="701"/>
      <c r="N19" s="701"/>
      <c r="O19" s="701"/>
      <c r="P19" s="701"/>
      <c r="Q19" s="701"/>
      <c r="R19" s="701"/>
      <c r="S19" s="729"/>
      <c r="T19" s="729"/>
      <c r="U19" s="729"/>
      <c r="V19" s="730"/>
      <c r="W19" s="737"/>
      <c r="X19" s="732"/>
      <c r="Y19" s="726"/>
      <c r="Z19" s="722"/>
      <c r="AA19" s="726"/>
      <c r="AB19" s="736"/>
      <c r="AC19" s="526" t="s">
        <v>391</v>
      </c>
      <c r="AD19" s="40" t="s">
        <v>392</v>
      </c>
      <c r="AE19" s="49" t="s">
        <v>54</v>
      </c>
      <c r="AF19" s="31">
        <f t="shared" si="6"/>
        <v>0.25</v>
      </c>
      <c r="AG19" s="496" t="s">
        <v>199</v>
      </c>
      <c r="AH19" s="31">
        <f>IF(AG19="Manual",15%,IF(AG19="Automático",25%,""))</f>
        <v>0.15</v>
      </c>
      <c r="AI19" s="31">
        <f t="shared" si="8"/>
        <v>0.4</v>
      </c>
      <c r="AJ19" s="496" t="s">
        <v>200</v>
      </c>
      <c r="AK19" s="483" t="s">
        <v>201</v>
      </c>
      <c r="AL19" s="49" t="s">
        <v>393</v>
      </c>
      <c r="AM19" s="483" t="s">
        <v>23</v>
      </c>
      <c r="AN19" s="496" t="s">
        <v>394</v>
      </c>
      <c r="AO19" s="496" t="s">
        <v>24</v>
      </c>
      <c r="AP19" s="496" t="s">
        <v>96</v>
      </c>
      <c r="AQ19" s="496" t="s">
        <v>395</v>
      </c>
      <c r="AR19" s="496" t="s">
        <v>206</v>
      </c>
      <c r="AS19" s="496" t="s">
        <v>396</v>
      </c>
      <c r="AT19" s="496" t="s">
        <v>208</v>
      </c>
      <c r="AU19" s="496">
        <f>+AV18*AI19</f>
        <v>0.12</v>
      </c>
      <c r="AV19" s="32">
        <f>+AV18-AU19</f>
        <v>0.18</v>
      </c>
      <c r="AW19" s="722"/>
      <c r="AX19" s="723"/>
      <c r="AY19" s="167">
        <v>2</v>
      </c>
      <c r="AZ19" s="47" t="s">
        <v>397</v>
      </c>
      <c r="BA19" s="485" t="s">
        <v>398</v>
      </c>
      <c r="BB19" s="486">
        <v>44805</v>
      </c>
      <c r="BC19" s="486">
        <v>44926</v>
      </c>
      <c r="BD19" s="497" t="s">
        <v>399</v>
      </c>
      <c r="BE19" s="86">
        <v>44620</v>
      </c>
      <c r="BF19" s="87"/>
      <c r="BG19" s="34">
        <v>44681</v>
      </c>
      <c r="BH19" s="87"/>
      <c r="BI19" s="87"/>
      <c r="BJ19" s="34">
        <v>44742</v>
      </c>
      <c r="BK19" s="102"/>
      <c r="BL19" s="102"/>
      <c r="BM19" s="34">
        <v>44804</v>
      </c>
      <c r="BN19" s="102"/>
      <c r="BO19" s="102"/>
      <c r="BP19" s="34">
        <v>44865</v>
      </c>
      <c r="BQ19" s="102"/>
      <c r="BR19" s="102"/>
      <c r="BS19" s="34">
        <v>44926</v>
      </c>
      <c r="BT19" s="102"/>
      <c r="BU19" s="162"/>
    </row>
    <row r="20" spans="1:73" s="2" customFormat="1" ht="262.2" x14ac:dyDescent="0.3">
      <c r="A20" s="702"/>
      <c r="B20" s="701"/>
      <c r="C20" s="701"/>
      <c r="D20" s="701"/>
      <c r="E20" s="701"/>
      <c r="F20" s="735"/>
      <c r="G20" s="724"/>
      <c r="H20" s="701"/>
      <c r="I20" s="735"/>
      <c r="J20" s="701"/>
      <c r="K20" s="701"/>
      <c r="L20" s="725"/>
      <c r="M20" s="701"/>
      <c r="N20" s="701"/>
      <c r="O20" s="701"/>
      <c r="P20" s="701"/>
      <c r="Q20" s="701"/>
      <c r="R20" s="701"/>
      <c r="S20" s="729"/>
      <c r="T20" s="729"/>
      <c r="U20" s="729"/>
      <c r="V20" s="730"/>
      <c r="W20" s="737"/>
      <c r="X20" s="732"/>
      <c r="Y20" s="726"/>
      <c r="Z20" s="722"/>
      <c r="AA20" s="726"/>
      <c r="AB20" s="736"/>
      <c r="AC20" s="526" t="s">
        <v>400</v>
      </c>
      <c r="AD20" s="40" t="s">
        <v>401</v>
      </c>
      <c r="AE20" s="49" t="s">
        <v>54</v>
      </c>
      <c r="AF20" s="31">
        <f t="shared" si="6"/>
        <v>0.25</v>
      </c>
      <c r="AG20" s="496" t="s">
        <v>199</v>
      </c>
      <c r="AH20" s="31">
        <f>IF(AG20="Manual",15%,IF(AG20="Automático",25%,""))</f>
        <v>0.15</v>
      </c>
      <c r="AI20" s="31">
        <f t="shared" si="8"/>
        <v>0.4</v>
      </c>
      <c r="AJ20" s="496" t="s">
        <v>200</v>
      </c>
      <c r="AK20" s="483" t="s">
        <v>201</v>
      </c>
      <c r="AL20" s="49" t="s">
        <v>402</v>
      </c>
      <c r="AM20" s="483" t="s">
        <v>23</v>
      </c>
      <c r="AN20" s="496" t="s">
        <v>403</v>
      </c>
      <c r="AO20" s="496" t="s">
        <v>40</v>
      </c>
      <c r="AP20" s="496" t="s">
        <v>404</v>
      </c>
      <c r="AQ20" s="496" t="s">
        <v>405</v>
      </c>
      <c r="AR20" s="496" t="s">
        <v>206</v>
      </c>
      <c r="AS20" s="496" t="s">
        <v>396</v>
      </c>
      <c r="AT20" s="496" t="s">
        <v>208</v>
      </c>
      <c r="AU20" s="496">
        <f>+AV19*AI20</f>
        <v>7.1999999999999995E-2</v>
      </c>
      <c r="AV20" s="32">
        <f>+AV19-AU20</f>
        <v>0.108</v>
      </c>
      <c r="AW20" s="722"/>
      <c r="AX20" s="723"/>
      <c r="AY20" s="167">
        <v>3</v>
      </c>
      <c r="AZ20" s="33"/>
      <c r="BA20" s="496" t="s">
        <v>396</v>
      </c>
      <c r="BB20" s="486">
        <v>44562</v>
      </c>
      <c r="BC20" s="486">
        <v>44926</v>
      </c>
      <c r="BD20" s="487"/>
      <c r="BE20" s="86">
        <v>44620</v>
      </c>
      <c r="BF20" s="87"/>
      <c r="BG20" s="34">
        <v>44681</v>
      </c>
      <c r="BH20" s="88"/>
      <c r="BI20" s="88"/>
      <c r="BJ20" s="34">
        <v>44742</v>
      </c>
      <c r="BK20" s="88"/>
      <c r="BL20" s="88"/>
      <c r="BM20" s="34">
        <v>44804</v>
      </c>
      <c r="BN20" s="88"/>
      <c r="BO20" s="88"/>
      <c r="BP20" s="34">
        <v>44865</v>
      </c>
      <c r="BQ20" s="88"/>
      <c r="BR20" s="88"/>
      <c r="BS20" s="34">
        <v>44926</v>
      </c>
      <c r="BT20" s="88"/>
      <c r="BU20" s="162"/>
    </row>
    <row r="21" spans="1:73" s="2" customFormat="1" ht="409.6" x14ac:dyDescent="0.3">
      <c r="A21" s="702"/>
      <c r="B21" s="701"/>
      <c r="C21" s="701"/>
      <c r="D21" s="701"/>
      <c r="E21" s="701"/>
      <c r="F21" s="735"/>
      <c r="G21" s="724"/>
      <c r="H21" s="701"/>
      <c r="I21" s="735"/>
      <c r="J21" s="701"/>
      <c r="K21" s="701"/>
      <c r="L21" s="725"/>
      <c r="M21" s="701"/>
      <c r="N21" s="701"/>
      <c r="O21" s="701"/>
      <c r="P21" s="701"/>
      <c r="Q21" s="701"/>
      <c r="R21" s="701"/>
      <c r="S21" s="729"/>
      <c r="T21" s="729"/>
      <c r="U21" s="729"/>
      <c r="V21" s="730"/>
      <c r="W21" s="737"/>
      <c r="X21" s="732"/>
      <c r="Y21" s="726"/>
      <c r="Z21" s="722"/>
      <c r="AA21" s="726"/>
      <c r="AB21" s="736"/>
      <c r="AC21" s="526" t="s">
        <v>406</v>
      </c>
      <c r="AD21" s="49" t="s">
        <v>407</v>
      </c>
      <c r="AE21" s="49" t="s">
        <v>54</v>
      </c>
      <c r="AF21" s="31">
        <f t="shared" si="6"/>
        <v>0.25</v>
      </c>
      <c r="AG21" s="496" t="s">
        <v>199</v>
      </c>
      <c r="AH21" s="31">
        <f>IF(AG21="Manual",15%,IF(AG21="Automático",25%,""))</f>
        <v>0.15</v>
      </c>
      <c r="AI21" s="31">
        <f t="shared" si="8"/>
        <v>0.4</v>
      </c>
      <c r="AJ21" s="496" t="s">
        <v>200</v>
      </c>
      <c r="AK21" s="483" t="s">
        <v>201</v>
      </c>
      <c r="AL21" s="49" t="s">
        <v>408</v>
      </c>
      <c r="AM21" s="483" t="s">
        <v>23</v>
      </c>
      <c r="AN21" s="496" t="s">
        <v>409</v>
      </c>
      <c r="AO21" s="496" t="s">
        <v>24</v>
      </c>
      <c r="AP21" s="496" t="s">
        <v>410</v>
      </c>
      <c r="AQ21" s="496" t="s">
        <v>411</v>
      </c>
      <c r="AR21" s="496" t="s">
        <v>206</v>
      </c>
      <c r="AS21" s="496" t="s">
        <v>412</v>
      </c>
      <c r="AT21" s="496" t="s">
        <v>208</v>
      </c>
      <c r="AU21" s="496">
        <f>+AV20*AI21</f>
        <v>4.3200000000000002E-2</v>
      </c>
      <c r="AV21" s="32">
        <f>+AV20-AU21</f>
        <v>6.4799999999999996E-2</v>
      </c>
      <c r="AW21" s="722"/>
      <c r="AX21" s="723"/>
      <c r="AY21" s="167">
        <v>4</v>
      </c>
      <c r="AZ21" s="33"/>
      <c r="BA21" s="496" t="s">
        <v>412</v>
      </c>
      <c r="BB21" s="486">
        <v>44562</v>
      </c>
      <c r="BC21" s="486">
        <v>44926</v>
      </c>
      <c r="BD21" s="487"/>
      <c r="BE21" s="86">
        <v>44620</v>
      </c>
      <c r="BF21" s="87"/>
      <c r="BG21" s="34">
        <v>44681</v>
      </c>
      <c r="BH21" s="87"/>
      <c r="BI21" s="87"/>
      <c r="BJ21" s="34">
        <v>44742</v>
      </c>
      <c r="BK21" s="87"/>
      <c r="BL21" s="87"/>
      <c r="BM21" s="34">
        <v>44804</v>
      </c>
      <c r="BN21" s="87"/>
      <c r="BO21" s="87"/>
      <c r="BP21" s="34">
        <v>44865</v>
      </c>
      <c r="BQ21" s="87"/>
      <c r="BR21" s="87"/>
      <c r="BS21" s="34">
        <v>44926</v>
      </c>
      <c r="BT21" s="87"/>
      <c r="BU21" s="162"/>
    </row>
    <row r="22" spans="1:73" s="2" customFormat="1" ht="289.8" x14ac:dyDescent="0.3">
      <c r="A22" s="702"/>
      <c r="B22" s="701"/>
      <c r="C22" s="701"/>
      <c r="D22" s="701"/>
      <c r="E22" s="701"/>
      <c r="F22" s="735"/>
      <c r="G22" s="724"/>
      <c r="H22" s="701"/>
      <c r="I22" s="735"/>
      <c r="J22" s="701"/>
      <c r="K22" s="701"/>
      <c r="L22" s="725"/>
      <c r="M22" s="701"/>
      <c r="N22" s="701"/>
      <c r="O22" s="701"/>
      <c r="P22" s="701"/>
      <c r="Q22" s="701"/>
      <c r="R22" s="701"/>
      <c r="S22" s="729"/>
      <c r="T22" s="729"/>
      <c r="U22" s="729"/>
      <c r="V22" s="730"/>
      <c r="W22" s="737"/>
      <c r="X22" s="732"/>
      <c r="Y22" s="726"/>
      <c r="Z22" s="722"/>
      <c r="AA22" s="726"/>
      <c r="AB22" s="736"/>
      <c r="AC22" s="526" t="s">
        <v>413</v>
      </c>
      <c r="AD22" s="49" t="s">
        <v>414</v>
      </c>
      <c r="AE22" s="49" t="s">
        <v>54</v>
      </c>
      <c r="AF22" s="31">
        <f t="shared" si="6"/>
        <v>0.25</v>
      </c>
      <c r="AG22" s="496" t="s">
        <v>199</v>
      </c>
      <c r="AH22" s="31">
        <f>IF(AG22="Manual",15%,IF(AG22="Automático",25%,""))</f>
        <v>0.15</v>
      </c>
      <c r="AI22" s="31">
        <f t="shared" si="8"/>
        <v>0.4</v>
      </c>
      <c r="AJ22" s="496" t="s">
        <v>200</v>
      </c>
      <c r="AK22" s="483" t="s">
        <v>201</v>
      </c>
      <c r="AL22" s="49" t="s">
        <v>415</v>
      </c>
      <c r="AM22" s="483" t="s">
        <v>23</v>
      </c>
      <c r="AN22" s="496" t="s">
        <v>384</v>
      </c>
      <c r="AO22" s="496" t="s">
        <v>24</v>
      </c>
      <c r="AP22" s="496" t="s">
        <v>96</v>
      </c>
      <c r="AQ22" s="496" t="s">
        <v>416</v>
      </c>
      <c r="AR22" s="496" t="s">
        <v>417</v>
      </c>
      <c r="AS22" s="496" t="s">
        <v>398</v>
      </c>
      <c r="AT22" s="496" t="s">
        <v>208</v>
      </c>
      <c r="AU22" s="496">
        <f>+AV21*AI22</f>
        <v>2.5919999999999999E-2</v>
      </c>
      <c r="AV22" s="32">
        <f>+AV21-AU22</f>
        <v>3.8879999999999998E-2</v>
      </c>
      <c r="AW22" s="722"/>
      <c r="AX22" s="723"/>
      <c r="AY22" s="167">
        <v>5</v>
      </c>
      <c r="AZ22" s="33"/>
      <c r="BA22" s="496" t="s">
        <v>398</v>
      </c>
      <c r="BB22" s="486">
        <v>44562</v>
      </c>
      <c r="BC22" s="486">
        <v>44926</v>
      </c>
      <c r="BD22" s="487"/>
      <c r="BE22" s="86">
        <v>44620</v>
      </c>
      <c r="BF22" s="87"/>
      <c r="BG22" s="34">
        <v>44681</v>
      </c>
      <c r="BH22" s="94"/>
      <c r="BI22" s="94"/>
      <c r="BJ22" s="34">
        <v>44742</v>
      </c>
      <c r="BK22" s="94"/>
      <c r="BL22" s="94"/>
      <c r="BM22" s="34">
        <v>44804</v>
      </c>
      <c r="BN22" s="94"/>
      <c r="BO22" s="94"/>
      <c r="BP22" s="34">
        <v>44865</v>
      </c>
      <c r="BQ22" s="94"/>
      <c r="BR22" s="94"/>
      <c r="BS22" s="34">
        <v>44926</v>
      </c>
      <c r="BT22" s="94"/>
      <c r="BU22" s="162"/>
    </row>
    <row r="23" spans="1:73" s="2" customFormat="1" ht="386.4" x14ac:dyDescent="0.3">
      <c r="A23" s="702" t="s">
        <v>191</v>
      </c>
      <c r="B23" s="701" t="s">
        <v>91</v>
      </c>
      <c r="C23" s="701" t="s">
        <v>55</v>
      </c>
      <c r="D23" s="701" t="s">
        <v>76</v>
      </c>
      <c r="E23" s="701" t="s">
        <v>77</v>
      </c>
      <c r="F23" s="735" t="s">
        <v>418</v>
      </c>
      <c r="G23" s="724" t="s">
        <v>419</v>
      </c>
      <c r="H23" s="701" t="s">
        <v>420</v>
      </c>
      <c r="I23" s="735" t="s">
        <v>421</v>
      </c>
      <c r="J23" s="701" t="s">
        <v>63</v>
      </c>
      <c r="K23" s="701">
        <v>2</v>
      </c>
      <c r="L23" s="725">
        <f>IF(J23="Diaria",+(K23/360),IF(J23="Mensual",+(K23/12),IF(J23="Bimestral",+(K23/6),IF(J23="Trimestral",+(K23/4),IF(J23="Semestral",+(K23/2),IF(J23="Anual",+(K23/1),""))))))</f>
        <v>0.16666666666666666</v>
      </c>
      <c r="M23" s="701" t="s">
        <v>29</v>
      </c>
      <c r="N23" s="701">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701" t="s">
        <v>46</v>
      </c>
      <c r="P23" s="701">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701" t="s">
        <v>70</v>
      </c>
      <c r="R23" s="701">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29" t="s">
        <v>57</v>
      </c>
      <c r="T23" s="729" t="s">
        <v>70</v>
      </c>
      <c r="U23" s="729">
        <f>+MAX(N23,P23,R23)</f>
        <v>0.4</v>
      </c>
      <c r="V23" s="730" t="str">
        <f>IF(L23&lt;=20%,"Muy baja",IF(L23&lt;=40%,"Baja",IF(L23&lt;=60%,"Media",IF(L23&lt;=80%,"Alta",IF(L23&lt;=100%,"Muy alta",IF(L23&gt;=100%,"Muy alta",""))))))</f>
        <v>Muy baja</v>
      </c>
      <c r="W23" s="726">
        <f>+IFERROR(VLOOKUP(V23,Fórmula!$F$1:$G$6,2,FALSE),"")</f>
        <v>0.2</v>
      </c>
      <c r="X23" s="732" t="s">
        <v>53</v>
      </c>
      <c r="Y23" s="726">
        <f>+IFERROR(VLOOKUP(X23,Fórmula!$H$1:$I$6,2,FALSE),"")</f>
        <v>0.6</v>
      </c>
      <c r="Z23" s="722" t="s">
        <v>53</v>
      </c>
      <c r="AA23" s="726">
        <f>IF(Z23="Bajo",25%,IF(Z23="Moderado",50%,IF(Z23="Alto",75%,IF(Z23="Extremo",100%,""))))</f>
        <v>0.5</v>
      </c>
      <c r="AB23" s="736" t="s">
        <v>422</v>
      </c>
      <c r="AC23" s="40" t="s">
        <v>423</v>
      </c>
      <c r="AD23" s="40" t="s">
        <v>424</v>
      </c>
      <c r="AE23" s="49" t="s">
        <v>54</v>
      </c>
      <c r="AF23" s="31">
        <f t="shared" si="6"/>
        <v>0.25</v>
      </c>
      <c r="AG23" s="496" t="s">
        <v>199</v>
      </c>
      <c r="AH23" s="31">
        <f t="shared" ref="AH23:AH29" si="9">IF(AG23="Manual",15%,IF(AG23="Automático",25%,""))</f>
        <v>0.15</v>
      </c>
      <c r="AI23" s="31">
        <f t="shared" si="8"/>
        <v>0.4</v>
      </c>
      <c r="AJ23" s="496" t="s">
        <v>200</v>
      </c>
      <c r="AK23" s="483" t="s">
        <v>201</v>
      </c>
      <c r="AL23" s="49" t="s">
        <v>425</v>
      </c>
      <c r="AM23" s="483" t="s">
        <v>23</v>
      </c>
      <c r="AN23" s="496" t="s">
        <v>426</v>
      </c>
      <c r="AO23" s="496" t="s">
        <v>24</v>
      </c>
      <c r="AP23" s="496" t="s">
        <v>63</v>
      </c>
      <c r="AQ23" s="496" t="s">
        <v>427</v>
      </c>
      <c r="AR23" s="496" t="s">
        <v>206</v>
      </c>
      <c r="AS23" s="496" t="s">
        <v>428</v>
      </c>
      <c r="AT23" s="496" t="s">
        <v>208</v>
      </c>
      <c r="AU23" s="496">
        <f>+AI23*AA23</f>
        <v>0.2</v>
      </c>
      <c r="AV23" s="32">
        <f>+AA23-AU23</f>
        <v>0.3</v>
      </c>
      <c r="AW23" s="722" t="str">
        <f>+IF(C23="Corrupción","Moderado",IF(AV24&lt;=25%,"Bajo",IF(AV24&lt;=50%,"Moderado",IF(AV24&lt;=75%,"Alto",IF(AV24&gt;75%,"Extremo","")))))</f>
        <v>Moderado</v>
      </c>
      <c r="AX23" s="723" t="s">
        <v>56</v>
      </c>
      <c r="AY23" s="161">
        <v>1</v>
      </c>
      <c r="AZ23" s="496" t="s">
        <v>429</v>
      </c>
      <c r="BA23" s="483" t="s">
        <v>147</v>
      </c>
      <c r="BB23" s="486">
        <v>44562</v>
      </c>
      <c r="BC23" s="486">
        <v>44926</v>
      </c>
      <c r="BD23" s="496" t="s">
        <v>430</v>
      </c>
      <c r="BE23" s="86">
        <v>44620</v>
      </c>
      <c r="BF23" s="87"/>
      <c r="BG23" s="34">
        <v>44681</v>
      </c>
      <c r="BH23" s="87"/>
      <c r="BI23" s="87"/>
      <c r="BJ23" s="34">
        <v>44742</v>
      </c>
      <c r="BK23" s="34"/>
      <c r="BL23" s="34"/>
      <c r="BM23" s="34">
        <v>44804</v>
      </c>
      <c r="BN23" s="34"/>
      <c r="BO23" s="34"/>
      <c r="BP23" s="34">
        <v>44865</v>
      </c>
      <c r="BQ23" s="34"/>
      <c r="BR23" s="34"/>
      <c r="BS23" s="34">
        <v>44926</v>
      </c>
      <c r="BT23" s="34"/>
      <c r="BU23" s="162"/>
    </row>
    <row r="24" spans="1:73" s="2" customFormat="1" ht="387" thickBot="1" x14ac:dyDescent="0.35">
      <c r="A24" s="702"/>
      <c r="B24" s="701"/>
      <c r="C24" s="701"/>
      <c r="D24" s="701"/>
      <c r="E24" s="701"/>
      <c r="F24" s="735"/>
      <c r="G24" s="724"/>
      <c r="H24" s="701"/>
      <c r="I24" s="735"/>
      <c r="J24" s="701"/>
      <c r="K24" s="701"/>
      <c r="L24" s="725"/>
      <c r="M24" s="701"/>
      <c r="N24" s="701"/>
      <c r="O24" s="701"/>
      <c r="P24" s="701"/>
      <c r="Q24" s="701"/>
      <c r="R24" s="701"/>
      <c r="S24" s="729"/>
      <c r="T24" s="729"/>
      <c r="U24" s="729"/>
      <c r="V24" s="730"/>
      <c r="W24" s="726"/>
      <c r="X24" s="732"/>
      <c r="Y24" s="726"/>
      <c r="Z24" s="722"/>
      <c r="AA24" s="726"/>
      <c r="AB24" s="736"/>
      <c r="AC24" s="40" t="s">
        <v>431</v>
      </c>
      <c r="AD24" s="40" t="s">
        <v>432</v>
      </c>
      <c r="AE24" s="49" t="s">
        <v>54</v>
      </c>
      <c r="AF24" s="31">
        <f t="shared" si="6"/>
        <v>0.25</v>
      </c>
      <c r="AG24" s="496" t="s">
        <v>199</v>
      </c>
      <c r="AH24" s="31">
        <f t="shared" si="9"/>
        <v>0.15</v>
      </c>
      <c r="AI24" s="31">
        <f t="shared" si="8"/>
        <v>0.4</v>
      </c>
      <c r="AJ24" s="496" t="s">
        <v>200</v>
      </c>
      <c r="AK24" s="483" t="s">
        <v>191</v>
      </c>
      <c r="AL24" s="49"/>
      <c r="AM24" s="483" t="s">
        <v>23</v>
      </c>
      <c r="AN24" s="496" t="s">
        <v>433</v>
      </c>
      <c r="AO24" s="496" t="s">
        <v>24</v>
      </c>
      <c r="AP24" s="496" t="s">
        <v>96</v>
      </c>
      <c r="AQ24" s="496" t="s">
        <v>434</v>
      </c>
      <c r="AR24" s="496" t="s">
        <v>206</v>
      </c>
      <c r="AS24" s="496" t="s">
        <v>147</v>
      </c>
      <c r="AT24" s="496" t="s">
        <v>208</v>
      </c>
      <c r="AU24" s="496">
        <f>+AV23*AI24</f>
        <v>0.12</v>
      </c>
      <c r="AV24" s="32">
        <f>+AV23-AU24</f>
        <v>0.18</v>
      </c>
      <c r="AW24" s="722"/>
      <c r="AX24" s="723"/>
      <c r="AY24" s="167">
        <v>2</v>
      </c>
      <c r="AZ24" s="49" t="s">
        <v>435</v>
      </c>
      <c r="BA24" s="483" t="s">
        <v>147</v>
      </c>
      <c r="BB24" s="486">
        <v>44562</v>
      </c>
      <c r="BC24" s="486">
        <v>44926</v>
      </c>
      <c r="BD24" s="496" t="s">
        <v>436</v>
      </c>
      <c r="BE24" s="86">
        <v>44620</v>
      </c>
      <c r="BF24" s="87" t="s">
        <v>437</v>
      </c>
      <c r="BG24" s="34">
        <v>44681</v>
      </c>
      <c r="BH24" s="87" t="s">
        <v>438</v>
      </c>
      <c r="BI24" s="87" t="s">
        <v>439</v>
      </c>
      <c r="BJ24" s="34" t="s">
        <v>440</v>
      </c>
      <c r="BK24" s="34"/>
      <c r="BL24" s="34"/>
      <c r="BM24" s="34">
        <v>44804</v>
      </c>
      <c r="BN24" s="204" t="s">
        <v>441</v>
      </c>
      <c r="BO24" s="205" t="s">
        <v>442</v>
      </c>
      <c r="BP24" s="34">
        <v>44865</v>
      </c>
      <c r="BQ24" s="204" t="s">
        <v>443</v>
      </c>
      <c r="BR24" s="206" t="s">
        <v>444</v>
      </c>
      <c r="BS24" s="34">
        <v>44926</v>
      </c>
      <c r="BT24" s="204" t="s">
        <v>445</v>
      </c>
      <c r="BU24" s="162"/>
    </row>
    <row r="25" spans="1:73" s="2" customFormat="1" ht="302.39999999999998" x14ac:dyDescent="0.3">
      <c r="A25" s="741" t="s">
        <v>191</v>
      </c>
      <c r="B25" s="739" t="s">
        <v>101</v>
      </c>
      <c r="C25" s="739" t="s">
        <v>55</v>
      </c>
      <c r="D25" s="739" t="s">
        <v>76</v>
      </c>
      <c r="E25" s="739" t="s">
        <v>77</v>
      </c>
      <c r="F25" s="742" t="s">
        <v>446</v>
      </c>
      <c r="G25" s="761" t="s">
        <v>447</v>
      </c>
      <c r="H25" s="739" t="s">
        <v>448</v>
      </c>
      <c r="I25" s="739" t="s">
        <v>449</v>
      </c>
      <c r="J25" s="739" t="s">
        <v>32</v>
      </c>
      <c r="K25" s="739">
        <v>72</v>
      </c>
      <c r="L25" s="740">
        <f>IF(J25="Diaria",+(K25/360),IF(J25="Mensual",+(K25/12),IF(J25="Bimestral",+(K25/6),IF(J25="Trimestral",+(K25/4),IF(J25="Semestral",+(K25/2),IF(J25="Anual",+(K25/1),""))))))</f>
        <v>0.2</v>
      </c>
      <c r="M25" s="739" t="s">
        <v>70</v>
      </c>
      <c r="N25" s="739">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39" t="s">
        <v>61</v>
      </c>
      <c r="P25" s="739">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39" t="s">
        <v>70</v>
      </c>
      <c r="R25" s="739">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758" t="s">
        <v>69</v>
      </c>
      <c r="T25" s="758" t="s">
        <v>81</v>
      </c>
      <c r="U25" s="758">
        <f>+MAX(N25,P25,R25)</f>
        <v>0.6</v>
      </c>
      <c r="V25" s="759" t="str">
        <f>IF(L25&lt;=20%,"Muy baja",IF(L25&lt;=40%,"Baja",IF(L25&lt;=60%,"Media",IF(L25&lt;=80%,"Alta",IF(L25&lt;=100%,"Muy alta",IF(L25&gt;=100%,"Muy alta",""))))))</f>
        <v>Muy baja</v>
      </c>
      <c r="W25" s="747">
        <v>0.2</v>
      </c>
      <c r="X25" s="760" t="str">
        <f>IF(U25=20%,"Leve",IF(U25=40%,"Menor",IF(U25=60%,"Moderado",IF(U25=80%,"Mayor",IF(U25=100%,"Catastrófico","")))))</f>
        <v>Moderado</v>
      </c>
      <c r="Y25" s="745">
        <v>0.6</v>
      </c>
      <c r="Z25" s="746" t="s">
        <v>53</v>
      </c>
      <c r="AA25" s="747">
        <f>IF(Z25="Bajo",25%,IF(Z25="Moderado",50%,IF(Z25="Alto",75%,IF(Z25="Extremo",100%,""))))</f>
        <v>0.5</v>
      </c>
      <c r="AB25" s="748" t="s">
        <v>450</v>
      </c>
      <c r="AC25" s="49" t="s">
        <v>451</v>
      </c>
      <c r="AD25" s="49" t="s">
        <v>452</v>
      </c>
      <c r="AE25" s="49" t="s">
        <v>37</v>
      </c>
      <c r="AF25" s="31">
        <f t="shared" si="6"/>
        <v>0.15</v>
      </c>
      <c r="AG25" s="496" t="s">
        <v>199</v>
      </c>
      <c r="AH25" s="31">
        <f t="shared" si="9"/>
        <v>0.15</v>
      </c>
      <c r="AI25" s="31">
        <f t="shared" si="8"/>
        <v>0.3</v>
      </c>
      <c r="AJ25" s="496" t="s">
        <v>200</v>
      </c>
      <c r="AK25" s="483" t="s">
        <v>191</v>
      </c>
      <c r="AL25" s="49"/>
      <c r="AM25" s="483" t="s">
        <v>23</v>
      </c>
      <c r="AN25" s="496" t="s">
        <v>453</v>
      </c>
      <c r="AO25" s="496" t="s">
        <v>40</v>
      </c>
      <c r="AP25" s="496" t="s">
        <v>454</v>
      </c>
      <c r="AQ25" s="496" t="s">
        <v>455</v>
      </c>
      <c r="AR25" s="496" t="s">
        <v>206</v>
      </c>
      <c r="AS25" s="496" t="s">
        <v>456</v>
      </c>
      <c r="AT25" s="496" t="s">
        <v>208</v>
      </c>
      <c r="AU25" s="495">
        <f>+AI25*AA25</f>
        <v>0.15</v>
      </c>
      <c r="AV25" s="583">
        <f>+AA25-AU25</f>
        <v>0.35</v>
      </c>
      <c r="AW25" s="746" t="str">
        <f>+IF(C25="Corrupción","Moderado",IF(#REF!&lt;=25%,"Bajo",IF(#REF!&lt;=50%,"Moderado",IF(#REF!&lt;=75%,"Alto",IF(#REF!&gt;75%,"Extremo","")))))</f>
        <v>Moderado</v>
      </c>
      <c r="AX25" s="750" t="s">
        <v>56</v>
      </c>
      <c r="AY25" s="161">
        <v>1</v>
      </c>
      <c r="AZ25" s="33" t="s">
        <v>457</v>
      </c>
      <c r="BA25" s="487" t="s">
        <v>458</v>
      </c>
      <c r="BB25" s="486">
        <v>44562</v>
      </c>
      <c r="BC25" s="486">
        <v>44925</v>
      </c>
      <c r="BD25" s="487" t="s">
        <v>459</v>
      </c>
      <c r="BE25" s="86">
        <v>44620</v>
      </c>
      <c r="BF25" s="87" t="s">
        <v>460</v>
      </c>
      <c r="BG25" s="34">
        <v>44681</v>
      </c>
      <c r="BH25" s="87"/>
      <c r="BI25" s="87"/>
      <c r="BJ25" s="34">
        <v>44742</v>
      </c>
      <c r="BK25" s="102"/>
      <c r="BL25" s="191"/>
      <c r="BM25" s="34">
        <v>44804</v>
      </c>
      <c r="BN25" s="102" t="s">
        <v>461</v>
      </c>
      <c r="BO25" s="193" t="s">
        <v>462</v>
      </c>
      <c r="BP25" s="34">
        <v>44865</v>
      </c>
      <c r="BQ25" s="102" t="s">
        <v>461</v>
      </c>
      <c r="BR25" s="193" t="s">
        <v>463</v>
      </c>
      <c r="BS25" s="34">
        <v>44926</v>
      </c>
      <c r="BT25" s="102" t="s">
        <v>464</v>
      </c>
      <c r="BU25" s="162"/>
    </row>
    <row r="26" spans="1:73" s="2" customFormat="1" ht="317.39999999999998" x14ac:dyDescent="0.3">
      <c r="A26" s="702"/>
      <c r="B26" s="701"/>
      <c r="C26" s="701"/>
      <c r="D26" s="701"/>
      <c r="E26" s="701"/>
      <c r="F26" s="733"/>
      <c r="G26" s="724"/>
      <c r="H26" s="701"/>
      <c r="I26" s="701"/>
      <c r="J26" s="701"/>
      <c r="K26" s="701"/>
      <c r="L26" s="725"/>
      <c r="M26" s="701"/>
      <c r="N26" s="701"/>
      <c r="O26" s="701"/>
      <c r="P26" s="701"/>
      <c r="Q26" s="701"/>
      <c r="R26" s="701"/>
      <c r="S26" s="729"/>
      <c r="T26" s="729"/>
      <c r="U26" s="729"/>
      <c r="V26" s="730"/>
      <c r="W26" s="726"/>
      <c r="X26" s="732"/>
      <c r="Y26" s="738"/>
      <c r="Z26" s="722"/>
      <c r="AA26" s="726"/>
      <c r="AB26" s="749"/>
      <c r="AC26" s="49" t="s">
        <v>465</v>
      </c>
      <c r="AD26" s="49" t="s">
        <v>466</v>
      </c>
      <c r="AE26" s="49" t="s">
        <v>37</v>
      </c>
      <c r="AF26" s="31">
        <f t="shared" si="6"/>
        <v>0.15</v>
      </c>
      <c r="AG26" s="496" t="s">
        <v>199</v>
      </c>
      <c r="AH26" s="31">
        <f t="shared" si="9"/>
        <v>0.15</v>
      </c>
      <c r="AI26" s="31">
        <f t="shared" si="8"/>
        <v>0.3</v>
      </c>
      <c r="AJ26" s="496" t="s">
        <v>200</v>
      </c>
      <c r="AK26" s="483" t="s">
        <v>201</v>
      </c>
      <c r="AL26" s="49" t="s">
        <v>467</v>
      </c>
      <c r="AM26" s="483" t="s">
        <v>39</v>
      </c>
      <c r="AN26" s="496" t="s">
        <v>468</v>
      </c>
      <c r="AO26" s="496" t="s">
        <v>40</v>
      </c>
      <c r="AP26" s="496" t="s">
        <v>469</v>
      </c>
      <c r="AQ26" s="496" t="s">
        <v>455</v>
      </c>
      <c r="AR26" s="496" t="s">
        <v>206</v>
      </c>
      <c r="AS26" s="496" t="s">
        <v>456</v>
      </c>
      <c r="AT26" s="496" t="s">
        <v>208</v>
      </c>
      <c r="AU26" s="496">
        <f>+AV25*AI26</f>
        <v>0.105</v>
      </c>
      <c r="AV26" s="32">
        <f>+AV25-AU26</f>
        <v>0.245</v>
      </c>
      <c r="AW26" s="722"/>
      <c r="AX26" s="723"/>
      <c r="AY26" s="756">
        <v>2</v>
      </c>
      <c r="AZ26" s="749" t="s">
        <v>470</v>
      </c>
      <c r="BA26" s="757" t="s">
        <v>147</v>
      </c>
      <c r="BB26" s="743">
        <v>44562</v>
      </c>
      <c r="BC26" s="743">
        <v>44925</v>
      </c>
      <c r="BD26" s="744" t="s">
        <v>471</v>
      </c>
      <c r="BE26" s="86">
        <v>44620</v>
      </c>
      <c r="BF26" s="87" t="s">
        <v>472</v>
      </c>
      <c r="BG26" s="34">
        <v>44681</v>
      </c>
      <c r="BH26" s="87"/>
      <c r="BI26" s="87"/>
      <c r="BJ26" s="34">
        <v>44742</v>
      </c>
      <c r="BK26" s="165"/>
      <c r="BL26" s="102"/>
      <c r="BM26" s="34">
        <v>44804</v>
      </c>
      <c r="BN26" s="165" t="s">
        <v>473</v>
      </c>
      <c r="BO26" s="102" t="s">
        <v>287</v>
      </c>
      <c r="BP26" s="34">
        <v>44865</v>
      </c>
      <c r="BQ26" s="165" t="s">
        <v>473</v>
      </c>
      <c r="BR26" s="102" t="s">
        <v>287</v>
      </c>
      <c r="BS26" s="34">
        <v>44926</v>
      </c>
      <c r="BT26" s="102"/>
      <c r="BU26" s="162"/>
    </row>
    <row r="27" spans="1:73" s="2" customFormat="1" ht="387" thickBot="1" x14ac:dyDescent="0.35">
      <c r="A27" s="702"/>
      <c r="B27" s="701"/>
      <c r="C27" s="701"/>
      <c r="D27" s="701"/>
      <c r="E27" s="701"/>
      <c r="F27" s="733"/>
      <c r="G27" s="724"/>
      <c r="H27" s="701"/>
      <c r="I27" s="701"/>
      <c r="J27" s="701"/>
      <c r="K27" s="701"/>
      <c r="L27" s="725"/>
      <c r="M27" s="701"/>
      <c r="N27" s="701"/>
      <c r="O27" s="701"/>
      <c r="P27" s="701"/>
      <c r="Q27" s="701"/>
      <c r="R27" s="701"/>
      <c r="S27" s="729"/>
      <c r="T27" s="729"/>
      <c r="U27" s="729"/>
      <c r="V27" s="730"/>
      <c r="W27" s="726"/>
      <c r="X27" s="732"/>
      <c r="Y27" s="738"/>
      <c r="Z27" s="722"/>
      <c r="AA27" s="726"/>
      <c r="AB27" s="749"/>
      <c r="AC27" s="49" t="s">
        <v>474</v>
      </c>
      <c r="AD27" s="49" t="s">
        <v>475</v>
      </c>
      <c r="AE27" s="49" t="s">
        <v>54</v>
      </c>
      <c r="AF27" s="31">
        <f t="shared" si="6"/>
        <v>0.25</v>
      </c>
      <c r="AG27" s="496" t="s">
        <v>199</v>
      </c>
      <c r="AH27" s="31">
        <f t="shared" si="9"/>
        <v>0.15</v>
      </c>
      <c r="AI27" s="31">
        <f t="shared" si="8"/>
        <v>0.4</v>
      </c>
      <c r="AJ27" s="496" t="s">
        <v>200</v>
      </c>
      <c r="AK27" s="483" t="s">
        <v>201</v>
      </c>
      <c r="AL27" s="49" t="s">
        <v>476</v>
      </c>
      <c r="AM27" s="483" t="s">
        <v>39</v>
      </c>
      <c r="AN27" s="496" t="s">
        <v>477</v>
      </c>
      <c r="AO27" s="496" t="s">
        <v>24</v>
      </c>
      <c r="AP27" s="496" t="s">
        <v>478</v>
      </c>
      <c r="AQ27" s="496" t="s">
        <v>479</v>
      </c>
      <c r="AR27" s="496" t="s">
        <v>206</v>
      </c>
      <c r="AS27" s="496" t="s">
        <v>480</v>
      </c>
      <c r="AT27" s="496" t="s">
        <v>208</v>
      </c>
      <c r="AU27" s="496">
        <f>+AV26*AI27</f>
        <v>9.8000000000000004E-2</v>
      </c>
      <c r="AV27" s="32">
        <f>+AV26-AU27</f>
        <v>0.14699999999999999</v>
      </c>
      <c r="AW27" s="722"/>
      <c r="AX27" s="723"/>
      <c r="AY27" s="756"/>
      <c r="AZ27" s="749"/>
      <c r="BA27" s="757"/>
      <c r="BB27" s="743"/>
      <c r="BC27" s="743"/>
      <c r="BD27" s="744"/>
      <c r="BE27" s="86">
        <v>44620</v>
      </c>
      <c r="BF27" s="87" t="s">
        <v>481</v>
      </c>
      <c r="BG27" s="34">
        <v>44681</v>
      </c>
      <c r="BH27" s="88"/>
      <c r="BI27" s="88"/>
      <c r="BJ27" s="34">
        <v>44742</v>
      </c>
      <c r="BK27" s="165"/>
      <c r="BL27" s="102"/>
      <c r="BM27" s="34">
        <v>44804</v>
      </c>
      <c r="BN27" s="165" t="s">
        <v>473</v>
      </c>
      <c r="BO27" s="88"/>
      <c r="BP27" s="34">
        <v>44865</v>
      </c>
      <c r="BQ27" s="165" t="s">
        <v>473</v>
      </c>
      <c r="BR27" s="88" t="s">
        <v>287</v>
      </c>
      <c r="BS27" s="34">
        <v>44926</v>
      </c>
      <c r="BT27" s="88"/>
      <c r="BU27" s="162"/>
    </row>
    <row r="28" spans="1:73" s="2" customFormat="1" ht="165.6" x14ac:dyDescent="0.3">
      <c r="A28" s="751" t="s">
        <v>191</v>
      </c>
      <c r="B28" s="753" t="s">
        <v>105</v>
      </c>
      <c r="C28" s="753" t="s">
        <v>55</v>
      </c>
      <c r="D28" s="753" t="s">
        <v>76</v>
      </c>
      <c r="E28" s="739" t="s">
        <v>77</v>
      </c>
      <c r="F28" s="739" t="s">
        <v>482</v>
      </c>
      <c r="G28" s="739" t="s">
        <v>483</v>
      </c>
      <c r="H28" s="753" t="s">
        <v>484</v>
      </c>
      <c r="I28" s="753" t="s">
        <v>485</v>
      </c>
      <c r="J28" s="753" t="s">
        <v>96</v>
      </c>
      <c r="K28" s="753">
        <v>1</v>
      </c>
      <c r="L28" s="740">
        <f>IF(J28="Diaria",+(K28/360),IF(J28="Mensual",+(K28/12),IF(J28="Bimestral",+(K28/6),IF(J28="Trimestral",+(K28/4),IF(J28="Semestral",+(K28/2),IF(J28="Anual",+(K28/1),""))))))</f>
        <v>1</v>
      </c>
      <c r="M28" s="739" t="s">
        <v>29</v>
      </c>
      <c r="N28" s="739">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39" t="s">
        <v>61</v>
      </c>
      <c r="P28" s="739">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53" t="s">
        <v>70</v>
      </c>
      <c r="R28" s="739">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768" t="s">
        <v>57</v>
      </c>
      <c r="T28" s="770" t="s">
        <v>27</v>
      </c>
      <c r="U28" s="758">
        <f>+MAX(N28,P28,R28)</f>
        <v>0.6</v>
      </c>
      <c r="V28" s="773" t="str">
        <f>IF(L28&lt;=20%,"Muy baja",IF(L28&lt;=40%,"Baja",IF(L28&lt;=60%,"Media",IF(L28&lt;=80%,"Alta",IF(L28&lt;=100%,"Muy alta",IF(L28&gt;=100%,"Muy alta",""))))))</f>
        <v>Muy alta</v>
      </c>
      <c r="W28" s="62"/>
      <c r="X28" s="760" t="str">
        <f>IF(U28=20%,"Leve",IF(U28=40%,"Menor",IF(U28=60%,"Moderado",IF(U28=80%,"Mayor",IF(U28=100%,"Catastrófico","")))))</f>
        <v>Moderado</v>
      </c>
      <c r="Y28" s="62"/>
      <c r="Z28" s="776" t="s">
        <v>153</v>
      </c>
      <c r="AA28" s="747">
        <f>IF(Z28="Bajo",25%,IF(Z28="Moderado",50%,IF(Z28="Alto",75%,IF(Z28="Extremo",100%,""))))</f>
        <v>0.75</v>
      </c>
      <c r="AB28" s="764"/>
      <c r="AC28" s="181" t="s">
        <v>486</v>
      </c>
      <c r="AD28" s="293" t="s">
        <v>487</v>
      </c>
      <c r="AE28" s="463" t="s">
        <v>54</v>
      </c>
      <c r="AF28" s="22">
        <f t="shared" si="6"/>
        <v>0.25</v>
      </c>
      <c r="AG28" s="62" t="s">
        <v>199</v>
      </c>
      <c r="AH28" s="22">
        <f t="shared" si="9"/>
        <v>0.15</v>
      </c>
      <c r="AI28" s="22">
        <f t="shared" si="8"/>
        <v>0.4</v>
      </c>
      <c r="AJ28" s="463" t="s">
        <v>200</v>
      </c>
      <c r="AK28" s="472" t="s">
        <v>201</v>
      </c>
      <c r="AL28" s="43" t="s">
        <v>488</v>
      </c>
      <c r="AM28" s="472" t="s">
        <v>23</v>
      </c>
      <c r="AN28" s="495" t="s">
        <v>489</v>
      </c>
      <c r="AO28" s="495" t="s">
        <v>40</v>
      </c>
      <c r="AP28" s="495" t="s">
        <v>490</v>
      </c>
      <c r="AQ28" s="495" t="s">
        <v>491</v>
      </c>
      <c r="AR28" s="495" t="s">
        <v>206</v>
      </c>
      <c r="AS28" s="495" t="s">
        <v>492</v>
      </c>
      <c r="AT28" s="463" t="s">
        <v>208</v>
      </c>
      <c r="AU28" s="463">
        <f>+AI28*AA28</f>
        <v>0.30000000000000004</v>
      </c>
      <c r="AV28" s="583">
        <f>+AA28-AU28</f>
        <v>0.44999999999999996</v>
      </c>
      <c r="AW28" s="746" t="str">
        <f>+IF(C28="Corrupción","Moderado",IF(AV29&lt;=25%,"Bajo",IF(AV29&lt;=50%,"Moderado",IF(AV29&lt;=75%,"Alto",IF(AV29&gt;75%,"Extremo","")))))</f>
        <v>Moderado</v>
      </c>
      <c r="AX28" s="750" t="s">
        <v>56</v>
      </c>
      <c r="AY28" s="178">
        <v>1</v>
      </c>
      <c r="AZ28" s="518" t="s">
        <v>493</v>
      </c>
      <c r="BA28" s="487" t="s">
        <v>492</v>
      </c>
      <c r="BB28" s="486">
        <v>44562</v>
      </c>
      <c r="BC28" s="486">
        <v>44926</v>
      </c>
      <c r="BD28" s="477" t="s">
        <v>494</v>
      </c>
      <c r="BE28" s="86">
        <v>44620</v>
      </c>
      <c r="BF28" s="87" t="s">
        <v>495</v>
      </c>
      <c r="BG28" s="102">
        <v>44681</v>
      </c>
      <c r="BH28" s="87" t="s">
        <v>496</v>
      </c>
      <c r="BI28" s="126" t="s">
        <v>497</v>
      </c>
      <c r="BJ28" s="34">
        <v>44742</v>
      </c>
      <c r="BK28" s="34"/>
      <c r="BL28" s="34"/>
      <c r="BM28" s="34">
        <v>44804</v>
      </c>
      <c r="BN28" s="87" t="s">
        <v>498</v>
      </c>
      <c r="BO28" s="34" t="s">
        <v>499</v>
      </c>
      <c r="BP28" s="34">
        <v>44865</v>
      </c>
      <c r="BQ28" s="87" t="s">
        <v>500</v>
      </c>
      <c r="BR28" s="206" t="s">
        <v>501</v>
      </c>
      <c r="BS28" s="34">
        <v>44926</v>
      </c>
      <c r="BT28" s="34"/>
      <c r="BU28" s="162"/>
    </row>
    <row r="29" spans="1:73" s="2" customFormat="1" ht="216.6" thickBot="1" x14ac:dyDescent="0.35">
      <c r="A29" s="752"/>
      <c r="B29" s="754"/>
      <c r="C29" s="754"/>
      <c r="D29" s="754"/>
      <c r="E29" s="755"/>
      <c r="F29" s="755"/>
      <c r="G29" s="755"/>
      <c r="H29" s="754"/>
      <c r="I29" s="754"/>
      <c r="J29" s="754"/>
      <c r="K29" s="754"/>
      <c r="L29" s="762"/>
      <c r="M29" s="755"/>
      <c r="N29" s="755"/>
      <c r="O29" s="755"/>
      <c r="P29" s="755"/>
      <c r="Q29" s="754"/>
      <c r="R29" s="755"/>
      <c r="S29" s="769"/>
      <c r="T29" s="771"/>
      <c r="U29" s="772"/>
      <c r="V29" s="774"/>
      <c r="W29" s="63"/>
      <c r="X29" s="775"/>
      <c r="Y29" s="63"/>
      <c r="Z29" s="777"/>
      <c r="AA29" s="763"/>
      <c r="AB29" s="765"/>
      <c r="AC29" s="182" t="s">
        <v>502</v>
      </c>
      <c r="AD29" s="182" t="s">
        <v>503</v>
      </c>
      <c r="AE29" s="464" t="s">
        <v>54</v>
      </c>
      <c r="AF29" s="37">
        <f t="shared" si="6"/>
        <v>0.25</v>
      </c>
      <c r="AG29" s="63" t="s">
        <v>199</v>
      </c>
      <c r="AH29" s="37">
        <f t="shared" si="9"/>
        <v>0.15</v>
      </c>
      <c r="AI29" s="37">
        <f t="shared" si="8"/>
        <v>0.4</v>
      </c>
      <c r="AJ29" s="464" t="s">
        <v>200</v>
      </c>
      <c r="AK29" s="473" t="s">
        <v>201</v>
      </c>
      <c r="AL29" s="464" t="s">
        <v>504</v>
      </c>
      <c r="AM29" s="473" t="s">
        <v>23</v>
      </c>
      <c r="AN29" s="464" t="s">
        <v>505</v>
      </c>
      <c r="AO29" s="513" t="s">
        <v>40</v>
      </c>
      <c r="AP29" s="513" t="s">
        <v>490</v>
      </c>
      <c r="AQ29" s="464" t="s">
        <v>506</v>
      </c>
      <c r="AR29" s="513" t="s">
        <v>206</v>
      </c>
      <c r="AS29" s="464" t="s">
        <v>507</v>
      </c>
      <c r="AT29" s="464" t="s">
        <v>208</v>
      </c>
      <c r="AU29" s="464">
        <f>+AV28*AI29</f>
        <v>0.18</v>
      </c>
      <c r="AV29" s="584">
        <f>+AV28-AU29</f>
        <v>0.26999999999999996</v>
      </c>
      <c r="AW29" s="766"/>
      <c r="AX29" s="767"/>
      <c r="AY29" s="179">
        <v>2</v>
      </c>
      <c r="AZ29" s="64" t="s">
        <v>508</v>
      </c>
      <c r="BA29" s="474" t="s">
        <v>509</v>
      </c>
      <c r="BB29" s="131">
        <v>44562</v>
      </c>
      <c r="BC29" s="131">
        <v>44926</v>
      </c>
      <c r="BD29" s="464"/>
      <c r="BE29" s="132">
        <v>44620</v>
      </c>
      <c r="BF29" s="133" t="s">
        <v>510</v>
      </c>
      <c r="BG29" s="176">
        <v>44681</v>
      </c>
      <c r="BH29" s="133" t="s">
        <v>511</v>
      </c>
      <c r="BI29" s="133" t="s">
        <v>70</v>
      </c>
      <c r="BJ29" s="134">
        <v>44742</v>
      </c>
      <c r="BK29" s="134"/>
      <c r="BL29" s="134"/>
      <c r="BM29" s="134">
        <v>44804</v>
      </c>
      <c r="BN29" s="133" t="s">
        <v>512</v>
      </c>
      <c r="BO29" s="134" t="s">
        <v>70</v>
      </c>
      <c r="BP29" s="134">
        <v>44865</v>
      </c>
      <c r="BQ29" s="133" t="s">
        <v>513</v>
      </c>
      <c r="BR29" s="134" t="s">
        <v>514</v>
      </c>
      <c r="BS29" s="134">
        <v>44926</v>
      </c>
      <c r="BT29" s="134"/>
      <c r="BU29" s="164"/>
    </row>
    <row r="30" spans="1:73" s="2" customFormat="1" ht="152.4" thickBot="1" x14ac:dyDescent="0.35">
      <c r="A30" s="512" t="s">
        <v>191</v>
      </c>
      <c r="B30" s="473" t="s">
        <v>44</v>
      </c>
      <c r="C30" s="473" t="s">
        <v>55</v>
      </c>
      <c r="D30" s="473" t="s">
        <v>76</v>
      </c>
      <c r="E30" s="473" t="s">
        <v>34</v>
      </c>
      <c r="F30" s="513" t="s">
        <v>515</v>
      </c>
      <c r="G30" s="473" t="s">
        <v>516</v>
      </c>
      <c r="H30" s="473" t="s">
        <v>517</v>
      </c>
      <c r="I30" s="513" t="s">
        <v>518</v>
      </c>
      <c r="J30" s="473" t="s">
        <v>63</v>
      </c>
      <c r="K30" s="473">
        <v>0</v>
      </c>
      <c r="L30" s="476">
        <f>IF(J30="Diaria",+(K30/360),IF(J30="Mensual",+(K30/12),IF(J30="Bimestral",+(K30/6),IF(J30="Trimestral",+(K30/4),IF(J30="Semestral",+(K30/2),IF(J30="Anual",+(K30/1),""))))))</f>
        <v>0</v>
      </c>
      <c r="M30" s="473" t="s">
        <v>70</v>
      </c>
      <c r="N30" s="473">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473" t="s">
        <v>84</v>
      </c>
      <c r="P30" s="483">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473" t="s">
        <v>70</v>
      </c>
      <c r="R30" s="473">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469" t="s">
        <v>70</v>
      </c>
      <c r="T30" s="469" t="s">
        <v>70</v>
      </c>
      <c r="U30" s="469">
        <f>+MAX(N30,P30,R30)</f>
        <v>1</v>
      </c>
      <c r="V30" s="511" t="str">
        <f>IF(L30&lt;=20%,"Muy baja",IF(L30&lt;=40%,"Baja",IF(L30&lt;=60%,"Media",IF(L30&lt;=80%,"Alta",IF(L30&lt;=100%,"Muy alta",IF(L30&gt;=100%,"Muy alta",""))))))</f>
        <v>Muy baja</v>
      </c>
      <c r="W30" s="462">
        <f>+IFERROR(VLOOKUP(V30,Fórmula!$F$1:$G$6,2,FALSE),"")</f>
        <v>0.2</v>
      </c>
      <c r="X30" s="158" t="str">
        <f>IF(U30=20%,"Leve",IF(U30=40%,"Menor",IF(U30=60%,"Moderado",IF(U30=80%,"Mayor",IF(U30=100%,"Catastrófico","")))))</f>
        <v>Catastrófico</v>
      </c>
      <c r="Y30" s="462">
        <f>+IFERROR(VLOOKUP(X30,Fórmula!$H$1:$I$6,2,FALSE),"")</f>
        <v>1</v>
      </c>
      <c r="Z30" s="159" t="str">
        <f>+IFERROR(VLOOKUP(V30&amp;X30,Fórmula!$C$2:$D$26,2,FALSE),"")</f>
        <v>Extremo</v>
      </c>
      <c r="AA30" s="462">
        <f>IF(Z30="Bajo",25%,IF(Z30="Moderado",50%,IF(Z30="Alto",75%,IF(Z30="Extremo",100%,""))))</f>
        <v>1</v>
      </c>
      <c r="AB30" s="190" t="s">
        <v>519</v>
      </c>
      <c r="AC30" s="28" t="s">
        <v>520</v>
      </c>
      <c r="AD30" s="28" t="s">
        <v>521</v>
      </c>
      <c r="AE30" s="28" t="s">
        <v>37</v>
      </c>
      <c r="AF30" s="37">
        <f>IF(AE30="Preventivo",25%,IF(AE30="Detectivo",15%,IF(AE30="Correctivo",10%,"")))</f>
        <v>0.15</v>
      </c>
      <c r="AG30" s="513" t="s">
        <v>199</v>
      </c>
      <c r="AH30" s="37">
        <f>IF(AG30="Manual",15%,IF(AG30="Automático",25%,""))</f>
        <v>0.15</v>
      </c>
      <c r="AI30" s="37">
        <f>+AH30+AF30</f>
        <v>0.3</v>
      </c>
      <c r="AJ30" s="513" t="s">
        <v>200</v>
      </c>
      <c r="AK30" s="473" t="s">
        <v>201</v>
      </c>
      <c r="AL30" s="28" t="s">
        <v>522</v>
      </c>
      <c r="AM30" s="473" t="s">
        <v>39</v>
      </c>
      <c r="AN30" s="513"/>
      <c r="AO30" s="513" t="s">
        <v>24</v>
      </c>
      <c r="AP30" s="513" t="s">
        <v>86</v>
      </c>
      <c r="AQ30" s="513" t="s">
        <v>523</v>
      </c>
      <c r="AR30" s="513" t="s">
        <v>206</v>
      </c>
      <c r="AS30" s="513" t="s">
        <v>524</v>
      </c>
      <c r="AT30" s="513" t="s">
        <v>208</v>
      </c>
      <c r="AU30" s="513">
        <f>+AI30*AA30</f>
        <v>0.3</v>
      </c>
      <c r="AV30" s="584">
        <f>+AA30-AU30</f>
        <v>0.7</v>
      </c>
      <c r="AW30" s="160" t="str">
        <f>+IF(C30="Corrupción","Alto",IF(AV30&lt;=25%,"Bajo",IF(AV30&lt;=50%,"Moderado",IF(AV30&lt;=75%,"Alto",IF(AV30&gt;75%,"Extremo","")))))</f>
        <v>Alto</v>
      </c>
      <c r="AX30" s="510" t="s">
        <v>56</v>
      </c>
      <c r="AY30" s="163">
        <v>1</v>
      </c>
      <c r="AZ30" s="13" t="s">
        <v>525</v>
      </c>
      <c r="BA30" s="130" t="str">
        <f>+AS30</f>
        <v>Jefe de Control Disciplinario Interno</v>
      </c>
      <c r="BB30" s="14">
        <v>44743</v>
      </c>
      <c r="BC30" s="25">
        <v>44926</v>
      </c>
      <c r="BD30" s="130" t="str">
        <f>+AQ30</f>
        <v>Informe</v>
      </c>
      <c r="BE30" s="132">
        <v>44620</v>
      </c>
      <c r="BF30" s="133"/>
      <c r="BG30" s="134">
        <v>44681</v>
      </c>
      <c r="BH30" s="135"/>
      <c r="BI30" s="135"/>
      <c r="BJ30" s="134">
        <v>44742</v>
      </c>
      <c r="BK30" s="136"/>
      <c r="BL30" s="135"/>
      <c r="BM30" s="134">
        <v>44804</v>
      </c>
      <c r="BN30" s="135"/>
      <c r="BO30" s="135"/>
      <c r="BP30" s="134">
        <v>44865</v>
      </c>
      <c r="BQ30" s="135" t="s">
        <v>526</v>
      </c>
      <c r="BR30" s="135"/>
      <c r="BS30" s="134">
        <v>44926</v>
      </c>
      <c r="BT30" s="135"/>
      <c r="BU30" s="164"/>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AA28:AA29"/>
    <mergeCell ref="AB28:AB29"/>
    <mergeCell ref="AW28:AW29"/>
    <mergeCell ref="AX28:AX29"/>
    <mergeCell ref="S28:S29"/>
    <mergeCell ref="T28:T29"/>
    <mergeCell ref="U28:U29"/>
    <mergeCell ref="V28:V29"/>
    <mergeCell ref="X28:X29"/>
    <mergeCell ref="Z28:Z29"/>
    <mergeCell ref="M28:M29"/>
    <mergeCell ref="N28:N29"/>
    <mergeCell ref="O28:O29"/>
    <mergeCell ref="P28:P29"/>
    <mergeCell ref="Q28:Q29"/>
    <mergeCell ref="R28:R29"/>
    <mergeCell ref="G28:G29"/>
    <mergeCell ref="H28:H29"/>
    <mergeCell ref="I28:I29"/>
    <mergeCell ref="J28:J29"/>
    <mergeCell ref="K28:K29"/>
    <mergeCell ref="L28:L29"/>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BB26:BB27"/>
    <mergeCell ref="BC26:BC27"/>
    <mergeCell ref="BD26:BD27"/>
    <mergeCell ref="Y25:Y27"/>
    <mergeCell ref="Z25:Z27"/>
    <mergeCell ref="AA25:AA27"/>
    <mergeCell ref="AB25:AB27"/>
    <mergeCell ref="AW25:AW27"/>
    <mergeCell ref="AX25:AX27"/>
    <mergeCell ref="J25:J27"/>
    <mergeCell ref="K25:K27"/>
    <mergeCell ref="L25:L27"/>
    <mergeCell ref="A25:A27"/>
    <mergeCell ref="B25:B27"/>
    <mergeCell ref="C25:C27"/>
    <mergeCell ref="D25:D27"/>
    <mergeCell ref="E25:E27"/>
    <mergeCell ref="F25:F27"/>
    <mergeCell ref="Y23:Y24"/>
    <mergeCell ref="Z23:Z24"/>
    <mergeCell ref="AA23:AA24"/>
    <mergeCell ref="AB23:AB24"/>
    <mergeCell ref="AW23:AW24"/>
    <mergeCell ref="AX23:AX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E12:E13"/>
    <mergeCell ref="F12:F13"/>
    <mergeCell ref="A15:A17"/>
    <mergeCell ref="B15:B17"/>
    <mergeCell ref="C15:C17"/>
    <mergeCell ref="D15:D17"/>
    <mergeCell ref="E15:E17"/>
    <mergeCell ref="F15:F17"/>
    <mergeCell ref="G15:G17"/>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P5:P7"/>
    <mergeCell ref="Q5:Q7"/>
    <mergeCell ref="R5:R7"/>
    <mergeCell ref="A5:A7"/>
    <mergeCell ref="B5:B7"/>
    <mergeCell ref="C5:C7"/>
    <mergeCell ref="D5:D7"/>
    <mergeCell ref="E5:E7"/>
    <mergeCell ref="F5:F7"/>
    <mergeCell ref="M5:M7"/>
    <mergeCell ref="N5:N7"/>
    <mergeCell ref="O5:O7"/>
  </mergeCells>
  <conditionalFormatting sqref="U11:V14">
    <cfRule type="containsText" dxfId="1411" priority="270" operator="containsText" text="BAJA">
      <formula>NOT(ISERROR(SEARCH("BAJA",U11)))</formula>
    </cfRule>
    <cfRule type="containsText" dxfId="1410" priority="271" operator="containsText" text="MEDIA">
      <formula>NOT(ISERROR(SEARCH("MEDIA",U11)))</formula>
    </cfRule>
    <cfRule type="containsText" dxfId="1409" priority="272" operator="containsText" text="ALTA">
      <formula>NOT(ISERROR(SEARCH("ALTA",U11)))</formula>
    </cfRule>
  </conditionalFormatting>
  <conditionalFormatting sqref="AB11:AD11">
    <cfRule type="containsText" dxfId="1408" priority="318" operator="containsText" text="BAJA">
      <formula>NOT(ISERROR(SEARCH("BAJA",AB11)))</formula>
    </cfRule>
    <cfRule type="containsText" dxfId="1407" priority="319" operator="containsText" text="MEDIA">
      <formula>NOT(ISERROR(SEARCH("MEDIA",AB11)))</formula>
    </cfRule>
    <cfRule type="containsText" dxfId="1406" priority="320" operator="containsText" text="ALTA">
      <formula>NOT(ISERROR(SEARCH("ALTA",AB11)))</formula>
    </cfRule>
  </conditionalFormatting>
  <conditionalFormatting sqref="AB13:AD14">
    <cfRule type="containsText" dxfId="1405" priority="276" operator="containsText" text="BAJA">
      <formula>NOT(ISERROR(SEARCH("BAJA",AB13)))</formula>
    </cfRule>
    <cfRule type="containsText" dxfId="1404" priority="278" operator="containsText" text="ALTA">
      <formula>NOT(ISERROR(SEARCH("ALTA",AB13)))</formula>
    </cfRule>
    <cfRule type="containsText" dxfId="1403" priority="277" operator="containsText" text="MEDIA">
      <formula>NOT(ISERROR(SEARCH("MEDIA",AB13)))</formula>
    </cfRule>
  </conditionalFormatting>
  <conditionalFormatting sqref="AB12:AF12">
    <cfRule type="containsText" dxfId="1402" priority="302" operator="containsText" text="ALTA">
      <formula>NOT(ISERROR(SEARCH("ALTA",AB12)))</formula>
    </cfRule>
    <cfRule type="containsText" dxfId="1401" priority="300" operator="containsText" text="BAJA">
      <formula>NOT(ISERROR(SEARCH("BAJA",AB12)))</formula>
    </cfRule>
    <cfRule type="containsText" dxfId="1400" priority="301" operator="containsText" text="MEDIA">
      <formula>NOT(ISERROR(SEARCH("MEDIA",AB12)))</formula>
    </cfRule>
  </conditionalFormatting>
  <conditionalFormatting sqref="AC8:AC9">
    <cfRule type="containsText" dxfId="1399" priority="355" operator="containsText" text="BAJA">
      <formula>NOT(ISERROR(SEARCH("BAJA",AC8)))</formula>
    </cfRule>
    <cfRule type="containsText" dxfId="1398" priority="356" operator="containsText" text="MEDIA">
      <formula>NOT(ISERROR(SEARCH("MEDIA",AC8)))</formula>
    </cfRule>
    <cfRule type="containsText" dxfId="1397" priority="357" operator="containsText" text="ALTA">
      <formula>NOT(ISERROR(SEARCH("ALTA",AC8)))</formula>
    </cfRule>
  </conditionalFormatting>
  <conditionalFormatting sqref="AC18:AC25">
    <cfRule type="containsText" dxfId="1396" priority="48" operator="containsText" text="BAJA">
      <formula>NOT(ISERROR(SEARCH("BAJA",AC18)))</formula>
    </cfRule>
    <cfRule type="containsText" dxfId="1395" priority="49" operator="containsText" text="MEDIA">
      <formula>NOT(ISERROR(SEARCH("MEDIA",AC18)))</formula>
    </cfRule>
    <cfRule type="containsText" dxfId="1394" priority="50" operator="containsText" text="ALTA">
      <formula>NOT(ISERROR(SEARCH("ALTA",AC18)))</formula>
    </cfRule>
  </conditionalFormatting>
  <conditionalFormatting sqref="AC28">
    <cfRule type="containsText" dxfId="1393" priority="20" operator="containsText" text="BAJA">
      <formula>NOT(ISERROR(SEARCH("BAJA",AC28)))</formula>
    </cfRule>
    <cfRule type="containsText" dxfId="1392" priority="21" operator="containsText" text="MEDIA">
      <formula>NOT(ISERROR(SEARCH("MEDIA",AC28)))</formula>
    </cfRule>
    <cfRule type="containsText" dxfId="1391" priority="22" operator="containsText" text="ALTA">
      <formula>NOT(ISERROR(SEARCH("ALTA",AC28)))</formula>
    </cfRule>
  </conditionalFormatting>
  <conditionalFormatting sqref="AC30">
    <cfRule type="containsText" dxfId="1390" priority="13" operator="containsText" text="ALTA">
      <formula>NOT(ISERROR(SEARCH("ALTA",AC30)))</formula>
    </cfRule>
    <cfRule type="containsText" dxfId="1389" priority="12" operator="containsText" text="MEDIA">
      <formula>NOT(ISERROR(SEARCH("MEDIA",AC30)))</formula>
    </cfRule>
    <cfRule type="containsText" dxfId="1388" priority="11" operator="containsText" text="BAJA">
      <formula>NOT(ISERROR(SEARCH("BAJA",AC30)))</formula>
    </cfRule>
  </conditionalFormatting>
  <conditionalFormatting sqref="AC4:AD4">
    <cfRule type="containsText" dxfId="1387" priority="582" operator="containsText" text="ALTA">
      <formula>NOT(ISERROR(SEARCH("ALTA",AC4)))</formula>
    </cfRule>
    <cfRule type="containsText" dxfId="1386" priority="581" operator="containsText" text="MEDIA">
      <formula>NOT(ISERROR(SEARCH("MEDIA",AC4)))</formula>
    </cfRule>
    <cfRule type="containsText" dxfId="1385" priority="580" operator="containsText" text="BAJA">
      <formula>NOT(ISERROR(SEARCH("BAJA",AC4)))</formula>
    </cfRule>
  </conditionalFormatting>
  <conditionalFormatting sqref="AC10:AD10">
    <cfRule type="containsText" dxfId="1384" priority="339" operator="containsText" text="BAJA">
      <formula>NOT(ISERROR(SEARCH("BAJA",AC10)))</formula>
    </cfRule>
    <cfRule type="containsText" dxfId="1383" priority="340" operator="containsText" text="MEDIA">
      <formula>NOT(ISERROR(SEARCH("MEDIA",AC10)))</formula>
    </cfRule>
    <cfRule type="containsText" dxfId="1382" priority="341" operator="containsText" text="ALTA">
      <formula>NOT(ISERROR(SEARCH("ALTA",AC10)))</formula>
    </cfRule>
  </conditionalFormatting>
  <conditionalFormatting sqref="AD6">
    <cfRule type="containsText" dxfId="1381" priority="457" operator="containsText" text="ALTA">
      <formula>NOT(ISERROR(SEARCH("ALTA",AD6)))</formula>
    </cfRule>
  </conditionalFormatting>
  <conditionalFormatting sqref="AD15">
    <cfRule type="containsText" dxfId="1380" priority="243" operator="containsText" text="ALTA">
      <formula>NOT(ISERROR(SEARCH("ALTA",AD15)))</formula>
    </cfRule>
    <cfRule type="containsText" dxfId="1379" priority="241" operator="containsText" text="BAJA">
      <formula>NOT(ISERROR(SEARCH("BAJA",AD15)))</formula>
    </cfRule>
    <cfRule type="containsText" dxfId="1378" priority="242" operator="containsText" text="MEDIA">
      <formula>NOT(ISERROR(SEARCH("MEDIA",AD15)))</formula>
    </cfRule>
  </conditionalFormatting>
  <conditionalFormatting sqref="AD23:AD24">
    <cfRule type="containsText" dxfId="1377" priority="81" operator="containsText" text="MEDIA">
      <formula>NOT(ISERROR(SEARCH("MEDIA",AD23)))</formula>
    </cfRule>
    <cfRule type="containsText" dxfId="1376" priority="82" operator="containsText" text="ALTA">
      <formula>NOT(ISERROR(SEARCH("ALTA",AD23)))</formula>
    </cfRule>
    <cfRule type="containsText" dxfId="1375" priority="80" operator="containsText" text="BAJA">
      <formula>NOT(ISERROR(SEARCH("BAJA",AD23)))</formula>
    </cfRule>
  </conditionalFormatting>
  <conditionalFormatting sqref="AD5:AK6">
    <cfRule type="containsText" dxfId="1374" priority="456" operator="containsText" text="MEDIA">
      <formula>NOT(ISERROR(SEARCH("MEDIA",AD5)))</formula>
    </cfRule>
    <cfRule type="containsText" dxfId="1373" priority="455" operator="containsText" text="BAJA">
      <formula>NOT(ISERROR(SEARCH("BAJA",AD5)))</formula>
    </cfRule>
  </conditionalFormatting>
  <conditionalFormatting sqref="AD5:AS5">
    <cfRule type="containsText" dxfId="1372" priority="463" operator="containsText" text="ALTA">
      <formula>NOT(ISERROR(SEARCH("ALTA",AD5)))</formula>
    </cfRule>
  </conditionalFormatting>
  <conditionalFormatting sqref="AF11">
    <cfRule type="containsText" dxfId="1371" priority="315" operator="containsText" text="BAJA">
      <formula>NOT(ISERROR(SEARCH("BAJA",AF11)))</formula>
    </cfRule>
    <cfRule type="containsText" dxfId="1370" priority="316" operator="containsText" text="MEDIA">
      <formula>NOT(ISERROR(SEARCH("MEDIA",AF11)))</formula>
    </cfRule>
    <cfRule type="containsText" dxfId="1369" priority="317" operator="containsText" text="ALTA">
      <formula>NOT(ISERROR(SEARCH("ALTA",AF11)))</formula>
    </cfRule>
  </conditionalFormatting>
  <conditionalFormatting sqref="AF13:AF14">
    <cfRule type="containsText" dxfId="1368" priority="274" operator="containsText" text="MEDIA">
      <formula>NOT(ISERROR(SEARCH("MEDIA",AF13)))</formula>
    </cfRule>
    <cfRule type="containsText" dxfId="1367" priority="275" operator="containsText" text="ALTA">
      <formula>NOT(ISERROR(SEARCH("ALTA",AF13)))</formula>
    </cfRule>
    <cfRule type="containsText" dxfId="1366" priority="273" operator="containsText" text="BAJA">
      <formula>NOT(ISERROR(SEARCH("BAJA",AF13)))</formula>
    </cfRule>
  </conditionalFormatting>
  <conditionalFormatting sqref="AJ6:AK6">
    <cfRule type="containsText" dxfId="1365" priority="460" operator="containsText" text="ALTA">
      <formula>NOT(ISERROR(SEARCH("ALTA",AJ6)))</formula>
    </cfRule>
  </conditionalFormatting>
  <conditionalFormatting sqref="AJ7:AK9">
    <cfRule type="containsText" dxfId="1364" priority="385" operator="containsText" text="MEDIA">
      <formula>NOT(ISERROR(SEARCH("MEDIA",AJ7)))</formula>
    </cfRule>
    <cfRule type="containsText" dxfId="1363" priority="386" operator="containsText" text="ALTA">
      <formula>NOT(ISERROR(SEARCH("ALTA",AJ7)))</formula>
    </cfRule>
    <cfRule type="containsText" dxfId="1362" priority="384" operator="containsText" text="BAJA">
      <formula>NOT(ISERROR(SEARCH("BAJA",AJ7)))</formula>
    </cfRule>
  </conditionalFormatting>
  <conditionalFormatting sqref="AJ18:AK22">
    <cfRule type="containsText" dxfId="1361" priority="184" operator="containsText" text="MEDIA">
      <formula>NOT(ISERROR(SEARCH("MEDIA",AJ18)))</formula>
    </cfRule>
    <cfRule type="containsText" dxfId="1360" priority="185" operator="containsText" text="ALTA">
      <formula>NOT(ISERROR(SEARCH("ALTA",AJ18)))</formula>
    </cfRule>
    <cfRule type="containsText" dxfId="1359" priority="183" operator="containsText" text="BAJA">
      <formula>NOT(ISERROR(SEARCH("BAJA",AJ18)))</formula>
    </cfRule>
  </conditionalFormatting>
  <conditionalFormatting sqref="AJ25:AK27">
    <cfRule type="containsText" dxfId="1358" priority="36" operator="containsText" text="BAJA">
      <formula>NOT(ISERROR(SEARCH("BAJA",AJ25)))</formula>
    </cfRule>
    <cfRule type="containsText" dxfId="1357" priority="37" operator="containsText" text="MEDIA">
      <formula>NOT(ISERROR(SEARCH("MEDIA",AJ25)))</formula>
    </cfRule>
    <cfRule type="containsText" dxfId="1356" priority="38" operator="containsText" text="ALTA">
      <formula>NOT(ISERROR(SEARCH("ALTA",AJ25)))</formula>
    </cfRule>
  </conditionalFormatting>
  <conditionalFormatting sqref="AJ30:AK30">
    <cfRule type="containsText" dxfId="1355" priority="14" operator="containsText" text="BAJA">
      <formula>NOT(ISERROR(SEARCH("BAJA",AJ30)))</formula>
    </cfRule>
    <cfRule type="containsText" dxfId="1354" priority="16" operator="containsText" text="ALTA">
      <formula>NOT(ISERROR(SEARCH("ALTA",AJ30)))</formula>
    </cfRule>
    <cfRule type="containsText" dxfId="1353" priority="15" operator="containsText" text="MEDIA">
      <formula>NOT(ISERROR(SEARCH("MEDIA",AJ30)))</formula>
    </cfRule>
  </conditionalFormatting>
  <conditionalFormatting sqref="AJ4:AL4">
    <cfRule type="containsText" dxfId="1352" priority="577" operator="containsText" text="BAJA">
      <formula>NOT(ISERROR(SEARCH("BAJA",AJ4)))</formula>
    </cfRule>
    <cfRule type="containsText" dxfId="1351" priority="578" operator="containsText" text="MEDIA">
      <formula>NOT(ISERROR(SEARCH("MEDIA",AJ4)))</formula>
    </cfRule>
    <cfRule type="containsText" dxfId="1350" priority="579" operator="containsText" text="ALTA">
      <formula>NOT(ISERROR(SEARCH("ALTA",AJ4)))</formula>
    </cfRule>
  </conditionalFormatting>
  <conditionalFormatting sqref="AJ10:AL10">
    <cfRule type="containsText" dxfId="1349" priority="338" operator="containsText" text="ALTA">
      <formula>NOT(ISERROR(SEARCH("ALTA",AJ10)))</formula>
    </cfRule>
  </conditionalFormatting>
  <conditionalFormatting sqref="AJ15:AN16">
    <cfRule type="containsText" dxfId="1348" priority="232" operator="containsText" text="BAJA">
      <formula>NOT(ISERROR(SEARCH("BAJA",AJ15)))</formula>
    </cfRule>
    <cfRule type="containsText" dxfId="1347" priority="234" operator="containsText" text="ALTA">
      <formula>NOT(ISERROR(SEARCH("ALTA",AJ15)))</formula>
    </cfRule>
    <cfRule type="containsText" dxfId="1346" priority="233" operator="containsText" text="MEDIA">
      <formula>NOT(ISERROR(SEARCH("MEDIA",AJ15)))</formula>
    </cfRule>
  </conditionalFormatting>
  <conditionalFormatting sqref="AJ10:AS10">
    <cfRule type="containsText" dxfId="1345" priority="333" operator="containsText" text="BAJA">
      <formula>NOT(ISERROR(SEARCH("BAJA",AJ10)))</formula>
    </cfRule>
    <cfRule type="containsText" dxfId="1344" priority="334" operator="containsText" text="MEDIA">
      <formula>NOT(ISERROR(SEARCH("MEDIA",AJ10)))</formula>
    </cfRule>
  </conditionalFormatting>
  <conditionalFormatting sqref="AJ23:AS24">
    <cfRule type="containsText" dxfId="1343" priority="100" operator="containsText" text="ALTA">
      <formula>NOT(ISERROR(SEARCH("ALTA",AJ23)))</formula>
    </cfRule>
    <cfRule type="containsText" dxfId="1342" priority="98" operator="containsText" text="BAJA">
      <formula>NOT(ISERROR(SEARCH("BAJA",AJ23)))</formula>
    </cfRule>
    <cfRule type="containsText" dxfId="1341" priority="99" operator="containsText" text="MEDIA">
      <formula>NOT(ISERROR(SEARCH("MEDIA",AJ23)))</formula>
    </cfRule>
  </conditionalFormatting>
  <conditionalFormatting sqref="AK28:AK29">
    <cfRule type="containsText" dxfId="1340" priority="30" operator="containsText" text="BAJA">
      <formula>NOT(ISERROR(SEARCH("BAJA",AK28)))</formula>
    </cfRule>
    <cfRule type="containsText" dxfId="1339" priority="32" operator="containsText" text="ALTA">
      <formula>NOT(ISERROR(SEARCH("ALTA",AK28)))</formula>
    </cfRule>
    <cfRule type="containsText" dxfId="1338" priority="31" operator="containsText" text="MEDIA">
      <formula>NOT(ISERROR(SEARCH("MEDIA",AK28)))</formula>
    </cfRule>
  </conditionalFormatting>
  <conditionalFormatting sqref="AL15:AL16">
    <cfRule type="containsText" dxfId="1337" priority="198" operator="containsText" text="BAJA">
      <formula>NOT(ISERROR(SEARCH("BAJA",AL15)))</formula>
    </cfRule>
    <cfRule type="containsText" dxfId="1336" priority="199" operator="containsText" text="MEDIA">
      <formula>NOT(ISERROR(SEARCH("MEDIA",AL15)))</formula>
    </cfRule>
    <cfRule type="containsText" dxfId="1335" priority="200" operator="containsText" text="ALTA">
      <formula>NOT(ISERROR(SEARCH("ALTA",AL15)))</formula>
    </cfRule>
  </conditionalFormatting>
  <conditionalFormatting sqref="AL23">
    <cfRule type="containsText" dxfId="1334" priority="115" operator="containsText" text="ALTA">
      <formula>NOT(ISERROR(SEARCH("ALTA",AL23)))</formula>
    </cfRule>
    <cfRule type="containsText" dxfId="1333" priority="114" operator="containsText" text="MEDIA">
      <formula>NOT(ISERROR(SEARCH("MEDIA",AL23)))</formula>
    </cfRule>
    <cfRule type="containsText" dxfId="1332" priority="113" operator="containsText" text="BAJA">
      <formula>NOT(ISERROR(SEARCH("BAJA",AL23)))</formula>
    </cfRule>
  </conditionalFormatting>
  <conditionalFormatting sqref="AN4:AN5">
    <cfRule type="containsText" dxfId="1331" priority="464" operator="containsText" text="BAJA">
      <formula>NOT(ISERROR(SEARCH("BAJA",AN4)))</formula>
    </cfRule>
    <cfRule type="containsText" dxfId="1330" priority="465" operator="containsText" text="MEDIA">
      <formula>NOT(ISERROR(SEARCH("MEDIA",AN4)))</formula>
    </cfRule>
    <cfRule type="containsText" dxfId="1329" priority="466" operator="containsText" text="ALTA">
      <formula>NOT(ISERROR(SEARCH("ALTA",AN4)))</formula>
    </cfRule>
  </conditionalFormatting>
  <conditionalFormatting sqref="AN6:AN7">
    <cfRule type="containsText" dxfId="1328" priority="448" operator="containsText" text="ALTA">
      <formula>NOT(ISERROR(SEARCH("ALTA",AN6)))</formula>
    </cfRule>
  </conditionalFormatting>
  <conditionalFormatting sqref="AN8:AN9">
    <cfRule type="containsText" dxfId="1327" priority="352" operator="containsText" text="BAJA">
      <formula>NOT(ISERROR(SEARCH("BAJA",AN8)))</formula>
    </cfRule>
    <cfRule type="containsText" dxfId="1326" priority="353" operator="containsText" text="MEDIA">
      <formula>NOT(ISERROR(SEARCH("MEDIA",AN8)))</formula>
    </cfRule>
    <cfRule type="containsText" dxfId="1325" priority="354" operator="containsText" text="ALTA">
      <formula>NOT(ISERROR(SEARCH("ALTA",AN8)))</formula>
    </cfRule>
  </conditionalFormatting>
  <conditionalFormatting sqref="AN17">
    <cfRule type="containsText" dxfId="1324" priority="202" operator="containsText" text="MEDIA">
      <formula>NOT(ISERROR(SEARCH("MEDIA",AN17)))</formula>
    </cfRule>
    <cfRule type="containsText" dxfId="1323" priority="203" operator="containsText" text="ALTA">
      <formula>NOT(ISERROR(SEARCH("ALTA",AN17)))</formula>
    </cfRule>
    <cfRule type="containsText" dxfId="1322" priority="201" operator="containsText" text="BAJA">
      <formula>NOT(ISERROR(SEARCH("BAJA",AN17)))</formula>
    </cfRule>
  </conditionalFormatting>
  <conditionalFormatting sqref="AN6:AS7">
    <cfRule type="containsText" dxfId="1321" priority="443" operator="containsText" text="BAJA">
      <formula>NOT(ISERROR(SEARCH("BAJA",AN6)))</formula>
    </cfRule>
    <cfRule type="containsText" dxfId="1320" priority="444" operator="containsText" text="MEDIA">
      <formula>NOT(ISERROR(SEARCH("MEDIA",AN6)))</formula>
    </cfRule>
  </conditionalFormatting>
  <conditionalFormatting sqref="AP4">
    <cfRule type="containsText" dxfId="1319" priority="565" operator="containsText" text="BAJA">
      <formula>NOT(ISERROR(SEARCH("BAJA",AP4)))</formula>
    </cfRule>
    <cfRule type="containsText" dxfId="1318" priority="566" operator="containsText" text="MEDIA">
      <formula>NOT(ISERROR(SEARCH("MEDIA",AP4)))</formula>
    </cfRule>
    <cfRule type="containsText" dxfId="1317" priority="567" operator="containsText" text="ALTA">
      <formula>NOT(ISERROR(SEARCH("ALTA",AP4)))</formula>
    </cfRule>
  </conditionalFormatting>
  <conditionalFormatting sqref="AP15:AP16">
    <cfRule type="containsText" dxfId="1316" priority="214" operator="containsText" text="BAJA">
      <formula>NOT(ISERROR(SEARCH("BAJA",AP15)))</formula>
    </cfRule>
    <cfRule type="containsText" dxfId="1315" priority="215" operator="containsText" text="MEDIA">
      <formula>NOT(ISERROR(SEARCH("MEDIA",AP15)))</formula>
    </cfRule>
    <cfRule type="containsText" dxfId="1314" priority="216" operator="containsText" text="ALTA">
      <formula>NOT(ISERROR(SEARCH("ALTA",AP15)))</formula>
    </cfRule>
  </conditionalFormatting>
  <conditionalFormatting sqref="AP23:AQ24">
    <cfRule type="containsText" dxfId="1313" priority="88" operator="containsText" text="ALTA">
      <formula>NOT(ISERROR(SEARCH("ALTA",AP23)))</formula>
    </cfRule>
    <cfRule type="containsText" dxfId="1312" priority="86" operator="containsText" text="BAJA">
      <formula>NOT(ISERROR(SEARCH("BAJA",AP23)))</formula>
    </cfRule>
    <cfRule type="containsText" dxfId="1311" priority="87" operator="containsText" text="MEDIA">
      <formula>NOT(ISERROR(SEARCH("MEDIA",AP23)))</formula>
    </cfRule>
  </conditionalFormatting>
  <conditionalFormatting sqref="AQ5:AQ7">
    <cfRule type="containsText" dxfId="1310" priority="434" operator="containsText" text="BAJA">
      <formula>NOT(ISERROR(SEARCH("BAJA",AQ5)))</formula>
    </cfRule>
    <cfRule type="containsText" dxfId="1309" priority="435" operator="containsText" text="MEDIA">
      <formula>NOT(ISERROR(SEARCH("MEDIA",AQ5)))</formula>
    </cfRule>
    <cfRule type="containsText" dxfId="1308" priority="436" operator="containsText" text="ALTA">
      <formula>NOT(ISERROR(SEARCH("ALTA",AQ5)))</formula>
    </cfRule>
  </conditionalFormatting>
  <conditionalFormatting sqref="AQ10">
    <cfRule type="containsText" dxfId="1307" priority="332" operator="containsText" text="ALTA">
      <formula>NOT(ISERROR(SEARCH("ALTA",AQ10)))</formula>
    </cfRule>
    <cfRule type="containsText" dxfId="1306" priority="330" operator="containsText" text="BAJA">
      <formula>NOT(ISERROR(SEARCH("BAJA",AQ10)))</formula>
    </cfRule>
    <cfRule type="containsText" dxfId="1305" priority="331" operator="containsText" text="MEDIA">
      <formula>NOT(ISERROR(SEARCH("MEDIA",AQ10)))</formula>
    </cfRule>
  </conditionalFormatting>
  <conditionalFormatting sqref="AQ15:AR15">
    <cfRule type="containsText" dxfId="1304" priority="213" operator="containsText" text="ALTA">
      <formula>NOT(ISERROR(SEARCH("ALTA",AQ15)))</formula>
    </cfRule>
    <cfRule type="containsText" dxfId="1303" priority="212" operator="containsText" text="MEDIA">
      <formula>NOT(ISERROR(SEARCH("MEDIA",AQ15)))</formula>
    </cfRule>
    <cfRule type="containsText" dxfId="1302" priority="211" operator="containsText" text="BAJA">
      <formula>NOT(ISERROR(SEARCH("BAJA",AQ15)))</formula>
    </cfRule>
  </conditionalFormatting>
  <conditionalFormatting sqref="AR18">
    <cfRule type="containsText" dxfId="1301" priority="188" operator="containsText" text="ALTA">
      <formula>NOT(ISERROR(SEARCH("ALTA",AR18)))</formula>
    </cfRule>
    <cfRule type="containsText" dxfId="1300" priority="187" operator="containsText" text="MEDIA">
      <formula>NOT(ISERROR(SEARCH("MEDIA",AR18)))</formula>
    </cfRule>
    <cfRule type="containsText" dxfId="1299" priority="186" operator="containsText" text="BAJA">
      <formula>NOT(ISERROR(SEARCH("BAJA",AR18)))</formula>
    </cfRule>
  </conditionalFormatting>
  <conditionalFormatting sqref="AR30">
    <cfRule type="containsText" dxfId="1298" priority="18" operator="containsText" text="MEDIA">
      <formula>NOT(ISERROR(SEARCH("MEDIA",AR30)))</formula>
    </cfRule>
    <cfRule type="containsText" dxfId="1297" priority="19" operator="containsText" text="ALTA">
      <formula>NOT(ISERROR(SEARCH("ALTA",AR30)))</formula>
    </cfRule>
    <cfRule type="containsText" dxfId="1296" priority="17" operator="containsText" text="BAJA">
      <formula>NOT(ISERROR(SEARCH("BAJA",AR30)))</formula>
    </cfRule>
  </conditionalFormatting>
  <conditionalFormatting sqref="AR23:AS23">
    <cfRule type="containsText" dxfId="1295" priority="104" operator="containsText" text="BAJA">
      <formula>NOT(ISERROR(SEARCH("BAJA",AR23)))</formula>
    </cfRule>
    <cfRule type="containsText" dxfId="1294" priority="105" operator="containsText" text="MEDIA">
      <formula>NOT(ISERROR(SEARCH("MEDIA",AR23)))</formula>
    </cfRule>
    <cfRule type="containsText" dxfId="1293" priority="106" operator="containsText" text="ALTA">
      <formula>NOT(ISERROR(SEARCH("ALTA",AR23)))</formula>
    </cfRule>
  </conditionalFormatting>
  <conditionalFormatting sqref="AS4">
    <cfRule type="containsText" dxfId="1292" priority="570" operator="containsText" text="ALTA">
      <formula>NOT(ISERROR(SEARCH("ALTA",AS4)))</formula>
    </cfRule>
    <cfRule type="containsText" dxfId="1291" priority="571" operator="containsText" text="BAJA">
      <formula>NOT(ISERROR(SEARCH("BAJA",AS4)))</formula>
    </cfRule>
    <cfRule type="containsText" dxfId="1290" priority="572" operator="containsText" text="MEDIA">
      <formula>NOT(ISERROR(SEARCH("MEDIA",AS4)))</formula>
    </cfRule>
    <cfRule type="containsText" dxfId="1289" priority="573" operator="containsText" text="ALTA">
      <formula>NOT(ISERROR(SEARCH("ALTA",AS4)))</formula>
    </cfRule>
  </conditionalFormatting>
  <conditionalFormatting sqref="AS4:AS9">
    <cfRule type="containsText" dxfId="1288" priority="359" operator="containsText" text="MEDIA">
      <formula>NOT(ISERROR(SEARCH("MEDIA",AS4)))</formula>
    </cfRule>
    <cfRule type="containsText" dxfId="1287" priority="358" operator="containsText" text="BAJA">
      <formula>NOT(ISERROR(SEARCH("BAJA",AS4)))</formula>
    </cfRule>
  </conditionalFormatting>
  <conditionalFormatting sqref="AS6:AS7">
    <cfRule type="containsText" dxfId="1286" priority="445" operator="containsText" text="ALTA">
      <formula>NOT(ISERROR(SEARCH("ALTA",AS6)))</formula>
    </cfRule>
  </conditionalFormatting>
  <conditionalFormatting sqref="AS8:AS9">
    <cfRule type="containsText" dxfId="1285" priority="360" operator="containsText" text="ALTA">
      <formula>NOT(ISERROR(SEARCH("ALTA",AS8)))</formula>
    </cfRule>
  </conditionalFormatting>
  <conditionalFormatting sqref="AS10">
    <cfRule type="containsText" dxfId="1284" priority="335" operator="containsText" text="ALTA">
      <formula>NOT(ISERROR(SEARCH("ALTA",AS10)))</formula>
    </cfRule>
  </conditionalFormatting>
  <conditionalFormatting sqref="AS15:AS16">
    <cfRule type="containsText" dxfId="1283" priority="230" operator="containsText" text="MEDIA">
      <formula>NOT(ISERROR(SEARCH("MEDIA",AS15)))</formula>
    </cfRule>
    <cfRule type="containsText" dxfId="1282" priority="231" operator="containsText" text="ALTA">
      <formula>NOT(ISERROR(SEARCH("ALTA",AS15)))</formula>
    </cfRule>
    <cfRule type="containsText" dxfId="1281" priority="224" operator="containsText" text="MEDIA">
      <formula>NOT(ISERROR(SEARCH("MEDIA",AS15)))</formula>
    </cfRule>
    <cfRule type="containsText" dxfId="1280" priority="225" operator="containsText" text="ALTA">
      <formula>NOT(ISERROR(SEARCH("ALTA",AS15)))</formula>
    </cfRule>
    <cfRule type="containsText" dxfId="1279" priority="229" operator="containsText" text="BAJA">
      <formula>NOT(ISERROR(SEARCH("BAJA",AS15)))</formula>
    </cfRule>
    <cfRule type="containsText" dxfId="1278" priority="223" operator="containsText" text="BAJA">
      <formula>NOT(ISERROR(SEARCH("BAJA",AS15)))</formula>
    </cfRule>
  </conditionalFormatting>
  <conditionalFormatting sqref="AS16:AS17">
    <cfRule type="containsText" dxfId="1277" priority="196" operator="containsText" text="MEDIA">
      <formula>NOT(ISERROR(SEARCH("MEDIA",AS16)))</formula>
    </cfRule>
    <cfRule type="containsText" dxfId="1276" priority="195" operator="containsText" text="BAJA">
      <formula>NOT(ISERROR(SEARCH("BAJA",AS16)))</formula>
    </cfRule>
    <cfRule type="containsText" dxfId="1275" priority="197" operator="containsText" text="ALTA">
      <formula>NOT(ISERROR(SEARCH("ALTA",AS16)))</formula>
    </cfRule>
  </conditionalFormatting>
  <conditionalFormatting sqref="AS17">
    <cfRule type="containsText" dxfId="1274" priority="194" operator="containsText" text="ALTA">
      <formula>NOT(ISERROR(SEARCH("ALTA",AS17)))</formula>
    </cfRule>
    <cfRule type="containsText" dxfId="1273" priority="192" operator="containsText" text="BAJA">
      <formula>NOT(ISERROR(SEARCH("BAJA",AS17)))</formula>
    </cfRule>
    <cfRule type="containsText" dxfId="1272" priority="193" operator="containsText" text="MEDIA">
      <formula>NOT(ISERROR(SEARCH("MEDIA",AS17)))</formula>
    </cfRule>
  </conditionalFormatting>
  <conditionalFormatting sqref="AS17:AS20">
    <cfRule type="containsText" dxfId="1271" priority="145" operator="containsText" text="BAJA">
      <formula>NOT(ISERROR(SEARCH("BAJA",AS17)))</formula>
    </cfRule>
    <cfRule type="containsText" dxfId="1270" priority="146" operator="containsText" text="MEDIA">
      <formula>NOT(ISERROR(SEARCH("MEDIA",AS17)))</formula>
    </cfRule>
    <cfRule type="containsText" dxfId="1269" priority="147" operator="containsText" text="ALTA">
      <formula>NOT(ISERROR(SEARCH("ALTA",AS17)))</formula>
    </cfRule>
  </conditionalFormatting>
  <conditionalFormatting sqref="AS24">
    <cfRule type="containsText" dxfId="1268" priority="101" operator="containsText" text="BAJA">
      <formula>NOT(ISERROR(SEARCH("BAJA",AS24)))</formula>
    </cfRule>
    <cfRule type="containsText" dxfId="1267" priority="102" operator="containsText" text="MEDIA">
      <formula>NOT(ISERROR(SEARCH("MEDIA",AS24)))</formula>
    </cfRule>
    <cfRule type="containsText" dxfId="1266" priority="103" operator="containsText" text="ALTA">
      <formula>NOT(ISERROR(SEARCH("ALTA",AS24)))</formula>
    </cfRule>
  </conditionalFormatting>
  <conditionalFormatting sqref="AS25:AS27">
    <cfRule type="containsText" dxfId="1265" priority="35" operator="containsText" text="ALTA">
      <formula>NOT(ISERROR(SEARCH("ALTA",AS25)))</formula>
    </cfRule>
  </conditionalFormatting>
  <conditionalFormatting sqref="AS25:AV27">
    <cfRule type="containsText" dxfId="1264" priority="34" operator="containsText" text="MEDIA">
      <formula>NOT(ISERROR(SEARCH("MEDIA",AS25)))</formula>
    </cfRule>
    <cfRule type="containsText" dxfId="1263" priority="33" operator="containsText" text="BAJA">
      <formula>NOT(ISERROR(SEARCH("BAJA",AS25)))</formula>
    </cfRule>
  </conditionalFormatting>
  <conditionalFormatting sqref="AU4:AV5">
    <cfRule type="containsText" dxfId="1262" priority="477" operator="containsText" text="BAJA">
      <formula>NOT(ISERROR(SEARCH("BAJA",AU4)))</formula>
    </cfRule>
    <cfRule type="containsText" dxfId="1261" priority="478" operator="containsText" text="MEDIA">
      <formula>NOT(ISERROR(SEARCH("MEDIA",AU4)))</formula>
    </cfRule>
    <cfRule type="containsText" dxfId="1260" priority="479" operator="containsText" text="ALTA">
      <formula>NOT(ISERROR(SEARCH("ALTA",AU4)))</formula>
    </cfRule>
  </conditionalFormatting>
  <conditionalFormatting sqref="AU4:AV8">
    <cfRule type="cellIs" dxfId="1259" priority="380" operator="between">
      <formula>0%</formula>
      <formula>25%</formula>
    </cfRule>
    <cfRule type="cellIs" dxfId="1258" priority="379" operator="between">
      <formula>26%</formula>
      <formula>50%</formula>
    </cfRule>
    <cfRule type="cellIs" dxfId="1257" priority="378" operator="between">
      <formula>51%</formula>
      <formula>75%</formula>
    </cfRule>
    <cfRule type="cellIs" dxfId="1256" priority="377" operator="greaterThan">
      <formula>75%</formula>
    </cfRule>
  </conditionalFormatting>
  <conditionalFormatting sqref="AU8:AV8">
    <cfRule type="containsText" dxfId="1255" priority="388" operator="containsText" text="MEDIA">
      <formula>NOT(ISERROR(SEARCH("MEDIA",AU8)))</formula>
    </cfRule>
    <cfRule type="containsText" dxfId="1254" priority="389" operator="containsText" text="ALTA">
      <formula>NOT(ISERROR(SEARCH("ALTA",AU8)))</formula>
    </cfRule>
    <cfRule type="containsText" dxfId="1253" priority="387" operator="containsText" text="BAJA">
      <formula>NOT(ISERROR(SEARCH("BAJA",AU8)))</formula>
    </cfRule>
  </conditionalFormatting>
  <conditionalFormatting sqref="AU9:AV9">
    <cfRule type="containsText" dxfId="1252" priority="375" operator="containsText" text="MEDIA">
      <formula>NOT(ISERROR(SEARCH("MEDIA",AU9)))</formula>
    </cfRule>
    <cfRule type="containsText" dxfId="1251" priority="374" operator="containsText" text="BAJA">
      <formula>NOT(ISERROR(SEARCH("BAJA",AU9)))</formula>
    </cfRule>
    <cfRule type="containsText" dxfId="1250" priority="376" operator="containsText" text="ALTA">
      <formula>NOT(ISERROR(SEARCH("ALTA",AU9)))</formula>
    </cfRule>
  </conditionalFormatting>
  <conditionalFormatting sqref="AU10:AV10">
    <cfRule type="containsText" dxfId="1249" priority="351" operator="containsText" text="ALTA">
      <formula>NOT(ISERROR(SEARCH("ALTA",AU10)))</formula>
    </cfRule>
    <cfRule type="containsText" dxfId="1248" priority="350" operator="containsText" text="MEDIA">
      <formula>NOT(ISERROR(SEARCH("MEDIA",AU10)))</formula>
    </cfRule>
    <cfRule type="containsText" dxfId="1247" priority="349" operator="containsText" text="BAJA">
      <formula>NOT(ISERROR(SEARCH("BAJA",AU10)))</formula>
    </cfRule>
    <cfRule type="cellIs" dxfId="1246" priority="345" operator="between">
      <formula>0%</formula>
      <formula>25%</formula>
    </cfRule>
    <cfRule type="cellIs" dxfId="1245" priority="344" operator="between">
      <formula>26%</formula>
      <formula>50%</formula>
    </cfRule>
    <cfRule type="cellIs" dxfId="1244" priority="343" operator="between">
      <formula>51%</formula>
      <formula>75%</formula>
    </cfRule>
    <cfRule type="cellIs" dxfId="1243" priority="342" operator="greaterThan">
      <formula>75%</formula>
    </cfRule>
  </conditionalFormatting>
  <conditionalFormatting sqref="AU15:AV24">
    <cfRule type="containsText" dxfId="1242" priority="120" operator="containsText" text="BAJA">
      <formula>NOT(ISERROR(SEARCH("BAJA",AU15)))</formula>
    </cfRule>
    <cfRule type="containsText" dxfId="1241" priority="121" operator="containsText" text="MEDIA">
      <formula>NOT(ISERROR(SEARCH("MEDIA",AU15)))</formula>
    </cfRule>
    <cfRule type="containsText" dxfId="1240" priority="122" operator="containsText" text="ALTA">
      <formula>NOT(ISERROR(SEARCH("ALTA",AU15)))</formula>
    </cfRule>
  </conditionalFormatting>
  <conditionalFormatting sqref="AU25:AV27">
    <cfRule type="containsText" dxfId="1239" priority="60" operator="containsText" text="ALTA">
      <formula>NOT(ISERROR(SEARCH("ALTA",AU25)))</formula>
    </cfRule>
  </conditionalFormatting>
  <conditionalFormatting sqref="AU30:AV30">
    <cfRule type="containsText" dxfId="1238" priority="7" operator="containsText" text="ALTA">
      <formula>NOT(ISERROR(SEARCH("ALTA",AU30)))</formula>
    </cfRule>
    <cfRule type="containsText" dxfId="1237" priority="6" operator="containsText" text="MEDIA">
      <formula>NOT(ISERROR(SEARCH("MEDIA",AU30)))</formula>
    </cfRule>
    <cfRule type="containsText" dxfId="1236" priority="5" operator="containsText" text="BAJA">
      <formula>NOT(ISERROR(SEARCH("BAJA",AU30)))</formula>
    </cfRule>
  </conditionalFormatting>
  <conditionalFormatting sqref="AV9">
    <cfRule type="cellIs" dxfId="1235" priority="373" operator="between">
      <formula>0%</formula>
      <formula>25%</formula>
    </cfRule>
    <cfRule type="cellIs" dxfId="1234" priority="372" operator="between">
      <formula>26%</formula>
      <formula>50%</formula>
    </cfRule>
    <cfRule type="cellIs" dxfId="1233" priority="370" operator="greaterThan">
      <formula>75%</formula>
    </cfRule>
    <cfRule type="cellIs" dxfId="1232" priority="371" operator="between">
      <formula>51%</formula>
      <formula>75%</formula>
    </cfRule>
  </conditionalFormatting>
  <conditionalFormatting sqref="AV15:AV30">
    <cfRule type="cellIs" dxfId="1231" priority="4" operator="between">
      <formula>0%</formula>
      <formula>25%</formula>
    </cfRule>
    <cfRule type="cellIs" dxfId="1230" priority="3" operator="between">
      <formula>26%</formula>
      <formula>50%</formula>
    </cfRule>
    <cfRule type="cellIs" dxfId="1229" priority="2" operator="between">
      <formula>51%</formula>
      <formula>75%</formula>
    </cfRule>
    <cfRule type="cellIs" dxfId="1228" priority="1" operator="greaterThan">
      <formula>75%</formula>
    </cfRule>
  </conditionalFormatting>
  <conditionalFormatting sqref="AV28:AV29">
    <cfRule type="containsText" dxfId="1227" priority="29" operator="containsText" text="ALTA">
      <formula>NOT(ISERROR(SEARCH("ALTA",AV28)))</formula>
    </cfRule>
    <cfRule type="containsText" dxfId="1226" priority="28" operator="containsText" text="MEDIA">
      <formula>NOT(ISERROR(SEARCH("MEDIA",AV28)))</formula>
    </cfRule>
    <cfRule type="containsText" dxfId="1225" priority="27" operator="containsText" text="BAJA">
      <formula>NOT(ISERROR(SEARCH("BAJA",AV28)))</formula>
    </cfRule>
  </conditionalFormatting>
  <conditionalFormatting sqref="BA20">
    <cfRule type="containsText" dxfId="1224" priority="142" operator="containsText" text="BAJA">
      <formula>NOT(ISERROR(SEARCH("BAJA",BA20)))</formula>
    </cfRule>
    <cfRule type="containsText" dxfId="1223" priority="143" operator="containsText" text="MEDIA">
      <formula>NOT(ISERROR(SEARCH("MEDIA",BA20)))</formula>
    </cfRule>
    <cfRule type="containsText" dxfId="1222"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V15"/>
  <sheetViews>
    <sheetView zoomScale="70" zoomScaleNormal="70" workbookViewId="0">
      <pane ySplit="3" topLeftCell="A14" activePane="bottomLeft" state="frozen"/>
      <selection activeCell="G4" sqref="G4:G13"/>
      <selection pane="bottomLeft" activeCell="F10" sqref="F10:F11"/>
    </sheetView>
  </sheetViews>
  <sheetFormatPr baseColWidth="10" defaultColWidth="11.44140625" defaultRowHeight="15" customHeight="1"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88671875" style="2" customWidth="1"/>
    <col min="29" max="29" width="54.44140625"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6640625" style="2" customWidth="1"/>
    <col min="43" max="43" width="14.88671875" style="2" customWidth="1"/>
    <col min="44" max="44" width="9.109375" style="2" customWidth="1"/>
    <col min="45" max="45" width="33.6640625" style="2" customWidth="1"/>
    <col min="46" max="46" width="19.88671875" style="2" customWidth="1"/>
    <col min="47" max="47" width="2.8867187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72" customWidth="1"/>
    <col min="58" max="59" width="41.6640625" style="1" customWidth="1"/>
    <col min="60" max="60" width="14.88671875" style="1" customWidth="1"/>
    <col min="61" max="61" width="35" style="1" customWidth="1"/>
    <col min="62" max="62" width="27.44140625" style="1" customWidth="1"/>
    <col min="63" max="63" width="14.88671875" style="1" customWidth="1"/>
    <col min="64" max="64" width="29.5546875" style="1" customWidth="1"/>
    <col min="65" max="65" width="19.6640625" style="1" customWidth="1"/>
    <col min="66" max="66" width="12.5546875" style="1" customWidth="1"/>
    <col min="67" max="67" width="26.33203125" style="1" customWidth="1"/>
    <col min="68" max="68" width="21.88671875" style="1" customWidth="1"/>
    <col min="69" max="69" width="11.5546875" style="1"/>
    <col min="70" max="71" width="22.6640625" style="1" customWidth="1"/>
    <col min="72" max="72" width="11.5546875" style="1"/>
    <col min="73" max="73" width="23.33203125" style="1" customWidth="1"/>
    <col min="74" max="74" width="22.44140625" style="1" customWidth="1"/>
    <col min="75" max="253" width="11.554687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554687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554687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554687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554687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554687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554687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554687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554687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554687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554687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554687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554687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554687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554687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554687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554687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554687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554687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554687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554687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554687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554687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554687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554687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554687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554687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554687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554687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554687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554687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554687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554687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554687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554687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554687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554687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554687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554687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554687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554687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554687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554687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554687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554687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554687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554687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554687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554687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554687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554687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554687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554687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554687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554687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554687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554687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554687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554687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554687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554687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554687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554687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5546875" style="1"/>
    <col min="16384" max="16384" width="11.5546875" style="1" customWidth="1"/>
  </cols>
  <sheetData>
    <row r="1" spans="1:74" ht="18.7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8"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85"/>
      <c r="BH2" s="785"/>
      <c r="BI2" s="785"/>
      <c r="BJ2" s="785"/>
      <c r="BK2" s="785"/>
      <c r="BL2" s="703"/>
      <c r="BM2" s="703"/>
      <c r="BN2" s="703"/>
      <c r="BO2" s="703"/>
      <c r="BP2" s="703"/>
      <c r="BQ2" s="703"/>
      <c r="BR2" s="703"/>
      <c r="BS2" s="703"/>
      <c r="BT2" s="703"/>
      <c r="BU2" s="703"/>
      <c r="BV2" s="704"/>
    </row>
    <row r="3" spans="1:74" s="15" customFormat="1" ht="33.75" customHeight="1" thickBot="1" x14ac:dyDescent="0.35">
      <c r="A3" s="145" t="s">
        <v>170</v>
      </c>
      <c r="B3" s="514" t="s">
        <v>126</v>
      </c>
      <c r="C3" s="514" t="s">
        <v>6</v>
      </c>
      <c r="D3" s="514" t="s">
        <v>1</v>
      </c>
      <c r="E3" s="514" t="s">
        <v>2</v>
      </c>
      <c r="F3" s="514" t="s">
        <v>171</v>
      </c>
      <c r="G3" s="787" t="s">
        <v>172</v>
      </c>
      <c r="H3" s="787"/>
      <c r="I3" s="514" t="s">
        <v>173</v>
      </c>
      <c r="J3" s="514" t="s">
        <v>16</v>
      </c>
      <c r="K3" s="514" t="s">
        <v>174</v>
      </c>
      <c r="L3" s="514" t="s">
        <v>175</v>
      </c>
      <c r="M3" s="514" t="s">
        <v>13</v>
      </c>
      <c r="N3" s="514" t="s">
        <v>151</v>
      </c>
      <c r="O3" s="514" t="s">
        <v>14</v>
      </c>
      <c r="P3" s="514" t="s">
        <v>151</v>
      </c>
      <c r="Q3" s="514" t="s">
        <v>15</v>
      </c>
      <c r="R3" s="514" t="s">
        <v>151</v>
      </c>
      <c r="S3" s="514" t="s">
        <v>176</v>
      </c>
      <c r="T3" s="514" t="s">
        <v>11</v>
      </c>
      <c r="U3" s="146" t="s">
        <v>177</v>
      </c>
      <c r="V3" s="147" t="s">
        <v>178</v>
      </c>
      <c r="W3" s="146" t="s">
        <v>151</v>
      </c>
      <c r="X3" s="147" t="s">
        <v>179</v>
      </c>
      <c r="Y3" s="146" t="s">
        <v>151</v>
      </c>
      <c r="Z3" s="147" t="s">
        <v>180</v>
      </c>
      <c r="AA3" s="147" t="s">
        <v>151</v>
      </c>
      <c r="AB3" s="147" t="s">
        <v>181</v>
      </c>
      <c r="AC3" s="788"/>
      <c r="AD3" s="788"/>
      <c r="AE3" s="515" t="s">
        <v>5</v>
      </c>
      <c r="AF3" s="148" t="s">
        <v>182</v>
      </c>
      <c r="AG3" s="515" t="s">
        <v>183</v>
      </c>
      <c r="AH3" s="515" t="s">
        <v>182</v>
      </c>
      <c r="AI3" s="788"/>
      <c r="AJ3" s="515" t="s">
        <v>184</v>
      </c>
      <c r="AK3" s="788" t="s">
        <v>185</v>
      </c>
      <c r="AL3" s="788"/>
      <c r="AM3" s="788" t="s">
        <v>7</v>
      </c>
      <c r="AN3" s="788"/>
      <c r="AO3" s="788" t="s">
        <v>8</v>
      </c>
      <c r="AP3" s="788"/>
      <c r="AQ3" s="515" t="s">
        <v>186</v>
      </c>
      <c r="AR3" s="788" t="s">
        <v>128</v>
      </c>
      <c r="AS3" s="788"/>
      <c r="AT3" s="515" t="s">
        <v>187</v>
      </c>
      <c r="AU3" s="783"/>
      <c r="AV3" s="783"/>
      <c r="AW3" s="783"/>
      <c r="AX3" s="784"/>
      <c r="AY3" s="709"/>
      <c r="AZ3" s="703"/>
      <c r="BA3" s="703"/>
      <c r="BB3" s="703"/>
      <c r="BC3" s="703"/>
      <c r="BD3" s="703"/>
      <c r="BE3" s="502" t="s">
        <v>188</v>
      </c>
      <c r="BF3" s="639" t="s">
        <v>189</v>
      </c>
      <c r="BG3" s="502" t="s">
        <v>190</v>
      </c>
      <c r="BH3" s="502" t="s">
        <v>188</v>
      </c>
      <c r="BI3" s="502" t="s">
        <v>189</v>
      </c>
      <c r="BJ3" s="502" t="s">
        <v>190</v>
      </c>
      <c r="BK3" s="502" t="s">
        <v>188</v>
      </c>
      <c r="BL3" s="641" t="s">
        <v>189</v>
      </c>
      <c r="BM3" s="502" t="s">
        <v>190</v>
      </c>
      <c r="BN3" s="502" t="s">
        <v>188</v>
      </c>
      <c r="BO3" s="502" t="s">
        <v>189</v>
      </c>
      <c r="BP3" s="502" t="s">
        <v>190</v>
      </c>
      <c r="BQ3" s="502" t="s">
        <v>188</v>
      </c>
      <c r="BR3" s="502" t="s">
        <v>189</v>
      </c>
      <c r="BS3" s="502" t="s">
        <v>190</v>
      </c>
      <c r="BT3" s="502" t="s">
        <v>188</v>
      </c>
      <c r="BU3" s="502" t="s">
        <v>189</v>
      </c>
      <c r="BV3" s="503" t="s">
        <v>190</v>
      </c>
    </row>
    <row r="4" spans="1:74" ht="199.2" customHeight="1" x14ac:dyDescent="0.3">
      <c r="A4" s="741" t="s">
        <v>201</v>
      </c>
      <c r="B4" s="739" t="s">
        <v>107</v>
      </c>
      <c r="C4" s="739" t="s">
        <v>67</v>
      </c>
      <c r="D4" s="739" t="s">
        <v>12</v>
      </c>
      <c r="E4" s="739" t="s">
        <v>34</v>
      </c>
      <c r="F4" s="742" t="s">
        <v>528</v>
      </c>
      <c r="G4" s="739" t="s">
        <v>529</v>
      </c>
      <c r="H4" s="739" t="s">
        <v>530</v>
      </c>
      <c r="I4" s="742" t="s">
        <v>531</v>
      </c>
      <c r="J4" s="739" t="s">
        <v>86</v>
      </c>
      <c r="K4" s="739">
        <v>2</v>
      </c>
      <c r="L4" s="740">
        <f>IF(J4="Diaria",+(K4/360),IF(J4="Mensual",+(K4/12),IF(J4="Bimestral",+(K4/6),IF(J4="Trimestral",+(K4/4),IF(J4="Semestral",+(K4/2),IF(J4="Anual",+(K4/1),""))))))</f>
        <v>0.5</v>
      </c>
      <c r="M4" s="739" t="s">
        <v>29</v>
      </c>
      <c r="N4" s="73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39" t="s">
        <v>46</v>
      </c>
      <c r="P4" s="73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39" t="s">
        <v>70</v>
      </c>
      <c r="R4" s="73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58" t="s">
        <v>57</v>
      </c>
      <c r="T4" s="758" t="s">
        <v>70</v>
      </c>
      <c r="U4" s="758">
        <f>+MAX(N4,P4,R4)</f>
        <v>0.4</v>
      </c>
      <c r="V4" s="760" t="str">
        <f>IF(L4&lt;=20%,"Muy baja",IF(L4&lt;=40%,"Baja",IF(L4&lt;=60%,"Media",IF(L4&lt;=80%,"Alta",IF(L4&lt;=100%,"Muy alta",IF(L4&gt;=100%,"Muy alta",""))))))</f>
        <v>Media</v>
      </c>
      <c r="W4" s="747">
        <f>+IFERROR(VLOOKUP(V4,Fórmula!$F$1:$G$6,2,FALSE),"")</f>
        <v>0.6</v>
      </c>
      <c r="X4" s="759" t="str">
        <f>IF(U4=20%,"Leve",IF(U4=40%,"Menor",IF(U4=60%,"Moderado",IF(U4=80%,"Mayor",IF(U4=100%,"Catastrófico","")))))</f>
        <v>Menor</v>
      </c>
      <c r="Y4" s="747">
        <f>+IFERROR(VLOOKUP(X4,Fórmula!$H$1:$I$6,2,FALSE),"")</f>
        <v>0.4</v>
      </c>
      <c r="Z4" s="746" t="str">
        <f>+IFERROR(VLOOKUP(V4&amp;X4,Fórmula!$C$2:$D$26,2,FALSE),"")</f>
        <v>Moderado</v>
      </c>
      <c r="AA4" s="747">
        <f>IF(Z4="Bajo",25%,IF(Z4="Moderado",50%,IF(Z4="Alto",75%,IF(Z4="Extremo",100%,""))))</f>
        <v>0.5</v>
      </c>
      <c r="AB4" s="778" t="s">
        <v>532</v>
      </c>
      <c r="AC4" s="50" t="s">
        <v>533</v>
      </c>
      <c r="AD4" s="50" t="s">
        <v>534</v>
      </c>
      <c r="AE4" s="50" t="s">
        <v>37</v>
      </c>
      <c r="AF4" s="22">
        <f t="shared" ref="AF4:AF15" si="0">IF(AE4="Preventivo",25%,IF(AE4="Detectivo",15%,IF(AE4="Correctivo",10%,"")))</f>
        <v>0.15</v>
      </c>
      <c r="AG4" s="495" t="s">
        <v>199</v>
      </c>
      <c r="AH4" s="22">
        <f t="shared" ref="AH4:AH15" si="1">IF(AG4="Manual",15%,IF(AG4="Automático",25%,""))</f>
        <v>0.15</v>
      </c>
      <c r="AI4" s="22">
        <f>+AH4+AF4</f>
        <v>0.3</v>
      </c>
      <c r="AJ4" s="495" t="s">
        <v>200</v>
      </c>
      <c r="AK4" s="472" t="s">
        <v>201</v>
      </c>
      <c r="AL4" s="50" t="s">
        <v>535</v>
      </c>
      <c r="AM4" s="472" t="s">
        <v>23</v>
      </c>
      <c r="AN4" s="495" t="s">
        <v>536</v>
      </c>
      <c r="AO4" s="495" t="s">
        <v>24</v>
      </c>
      <c r="AP4" s="495" t="s">
        <v>86</v>
      </c>
      <c r="AQ4" s="495" t="s">
        <v>537</v>
      </c>
      <c r="AR4" s="495" t="s">
        <v>206</v>
      </c>
      <c r="AS4" s="495" t="s">
        <v>538</v>
      </c>
      <c r="AT4" s="495" t="s">
        <v>208</v>
      </c>
      <c r="AU4" s="495">
        <f>+AA4*AI4</f>
        <v>0.15</v>
      </c>
      <c r="AV4" s="583">
        <f>+AA4-AU4</f>
        <v>0.35</v>
      </c>
      <c r="AW4" s="789" t="str">
        <f>+IF(C4="Corrupción","Moderado",IF(AV5&lt;=25%,"Bajo",IF(AV5&lt;=50%,"Moderado",IF(AV5&lt;=75%,"Alto",IF(AV5&gt;75%,"Extremo","")))))</f>
        <v>Bajo</v>
      </c>
      <c r="AX4" s="750" t="s">
        <v>56</v>
      </c>
      <c r="AY4" s="161">
        <v>1</v>
      </c>
      <c r="AZ4" s="33" t="s">
        <v>539</v>
      </c>
      <c r="BA4" s="487" t="str">
        <f>+AS4</f>
        <v>Jefe Oficina Asesora de Planeación
Comité Institucional de Gestión y Desempeño</v>
      </c>
      <c r="BB4" s="30">
        <v>45016</v>
      </c>
      <c r="BC4" s="30">
        <v>45291</v>
      </c>
      <c r="BD4" s="477" t="str">
        <f>+AQ4</f>
        <v>Cuadro de mando de indicadores
Acta Comité Institucional de Gestión y Desempeño</v>
      </c>
      <c r="BE4" s="86">
        <v>44985</v>
      </c>
      <c r="BF4" s="640" t="s">
        <v>540</v>
      </c>
      <c r="BG4" s="124" t="s">
        <v>541</v>
      </c>
      <c r="BH4" s="34">
        <v>45046</v>
      </c>
      <c r="BI4" s="87"/>
      <c r="BJ4" s="126"/>
      <c r="BK4" s="34">
        <v>45107</v>
      </c>
      <c r="BL4" s="642"/>
      <c r="BM4" s="102"/>
      <c r="BN4" s="34">
        <v>45169</v>
      </c>
      <c r="BO4" s="102"/>
      <c r="BP4" s="102"/>
      <c r="BQ4" s="34">
        <v>45230</v>
      </c>
      <c r="BR4" s="87"/>
      <c r="BS4" s="102"/>
      <c r="BT4" s="34">
        <v>45291</v>
      </c>
      <c r="BU4" s="102"/>
      <c r="BV4" s="162"/>
    </row>
    <row r="5" spans="1:74" ht="246" customHeight="1" x14ac:dyDescent="0.3">
      <c r="A5" s="781"/>
      <c r="B5" s="755"/>
      <c r="C5" s="755"/>
      <c r="D5" s="755"/>
      <c r="E5" s="755"/>
      <c r="F5" s="782"/>
      <c r="G5" s="755"/>
      <c r="H5" s="755"/>
      <c r="I5" s="782"/>
      <c r="J5" s="755"/>
      <c r="K5" s="755"/>
      <c r="L5" s="762"/>
      <c r="M5" s="755"/>
      <c r="N5" s="755"/>
      <c r="O5" s="755"/>
      <c r="P5" s="755"/>
      <c r="Q5" s="755"/>
      <c r="R5" s="755"/>
      <c r="S5" s="772"/>
      <c r="T5" s="772"/>
      <c r="U5" s="772"/>
      <c r="V5" s="775"/>
      <c r="W5" s="763"/>
      <c r="X5" s="786"/>
      <c r="Y5" s="763"/>
      <c r="Z5" s="766"/>
      <c r="AA5" s="763"/>
      <c r="AB5" s="779"/>
      <c r="AC5" s="28" t="s">
        <v>542</v>
      </c>
      <c r="AD5" s="28" t="s">
        <v>543</v>
      </c>
      <c r="AE5" s="28" t="s">
        <v>54</v>
      </c>
      <c r="AF5" s="37">
        <f t="shared" si="0"/>
        <v>0.25</v>
      </c>
      <c r="AG5" s="513" t="s">
        <v>199</v>
      </c>
      <c r="AH5" s="37">
        <f t="shared" si="1"/>
        <v>0.15</v>
      </c>
      <c r="AI5" s="37">
        <f t="shared" ref="AI5:AI9" si="2">+AH5+AF5</f>
        <v>0.4</v>
      </c>
      <c r="AJ5" s="513" t="s">
        <v>200</v>
      </c>
      <c r="AK5" s="473" t="s">
        <v>201</v>
      </c>
      <c r="AL5" s="28" t="s">
        <v>544</v>
      </c>
      <c r="AM5" s="473" t="s">
        <v>23</v>
      </c>
      <c r="AN5" s="513" t="s">
        <v>545</v>
      </c>
      <c r="AO5" s="513" t="s">
        <v>24</v>
      </c>
      <c r="AP5" s="513" t="s">
        <v>96</v>
      </c>
      <c r="AQ5" s="513" t="s">
        <v>546</v>
      </c>
      <c r="AR5" s="513" t="s">
        <v>206</v>
      </c>
      <c r="AS5" s="513" t="s">
        <v>547</v>
      </c>
      <c r="AT5" s="513" t="s">
        <v>208</v>
      </c>
      <c r="AU5" s="513">
        <f>+AV4*AI5</f>
        <v>0.13999999999999999</v>
      </c>
      <c r="AV5" s="584">
        <f>+AV4-AU5</f>
        <v>0.21</v>
      </c>
      <c r="AW5" s="790"/>
      <c r="AX5" s="780"/>
      <c r="AY5" s="167">
        <v>2</v>
      </c>
      <c r="AZ5" s="33" t="s">
        <v>548</v>
      </c>
      <c r="BA5" s="487" t="str">
        <f>+AS5</f>
        <v>Jefe Oficina Asesora de Planeación
Líderes y facilitadores de proceso</v>
      </c>
      <c r="BB5" s="30">
        <v>44927</v>
      </c>
      <c r="BC5" s="30">
        <v>45291</v>
      </c>
      <c r="BD5" s="487" t="s">
        <v>549</v>
      </c>
      <c r="BE5" s="86">
        <v>44985</v>
      </c>
      <c r="BF5" s="640" t="s">
        <v>550</v>
      </c>
      <c r="BG5" s="124" t="s">
        <v>551</v>
      </c>
      <c r="BH5" s="34">
        <v>45046</v>
      </c>
      <c r="BI5" s="638"/>
      <c r="BJ5" s="638"/>
      <c r="BK5" s="34">
        <v>45107</v>
      </c>
      <c r="BL5" s="642"/>
      <c r="BM5" s="102"/>
      <c r="BN5" s="34">
        <v>45169</v>
      </c>
      <c r="BO5" s="102"/>
      <c r="BP5" s="102"/>
      <c r="BQ5" s="34">
        <v>45230</v>
      </c>
      <c r="BR5" s="87"/>
      <c r="BS5" s="87"/>
      <c r="BT5" s="34">
        <v>45291</v>
      </c>
      <c r="BU5" s="102"/>
      <c r="BV5" s="162"/>
    </row>
    <row r="6" spans="1:74" ht="183" customHeight="1" x14ac:dyDescent="0.3">
      <c r="A6" s="741" t="s">
        <v>201</v>
      </c>
      <c r="B6" s="739" t="s">
        <v>107</v>
      </c>
      <c r="C6" s="739" t="s">
        <v>33</v>
      </c>
      <c r="D6" s="739" t="s">
        <v>33</v>
      </c>
      <c r="E6" s="739" t="s">
        <v>34</v>
      </c>
      <c r="F6" s="742" t="s">
        <v>552</v>
      </c>
      <c r="G6" s="739" t="s">
        <v>553</v>
      </c>
      <c r="H6" s="739" t="s">
        <v>554</v>
      </c>
      <c r="I6" s="742" t="s">
        <v>555</v>
      </c>
      <c r="J6" s="739" t="s">
        <v>63</v>
      </c>
      <c r="K6" s="739">
        <v>3</v>
      </c>
      <c r="L6" s="740">
        <f>IF(J6="Diaria",+(K6/360),IF(J6="Mensual",+(K6/12),IF(J6="Bimestral",+(K6/6),IF(J6="Trimestral",+(K6/4),IF(J6="Semestral",+(K6/2),IF(J6="Anual",+(K6/1),""))))))</f>
        <v>0.25</v>
      </c>
      <c r="M6" s="739" t="s">
        <v>45</v>
      </c>
      <c r="N6" s="739">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739" t="s">
        <v>46</v>
      </c>
      <c r="P6" s="739">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739" t="s">
        <v>70</v>
      </c>
      <c r="R6" s="739">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58" t="s">
        <v>57</v>
      </c>
      <c r="T6" s="758" t="s">
        <v>43</v>
      </c>
      <c r="U6" s="758">
        <f>+MAX(N6,P6,R6)</f>
        <v>0.4</v>
      </c>
      <c r="V6" s="759" t="str">
        <f>IF(L6&lt;=20%,"Muy baja",IF(L6&lt;=40%,"Baja",IF(L6&lt;=60%,"Media",IF(L6&lt;=80%,"Alta",IF(L6&lt;=100%,"Muy alta",IF(L6&gt;=100%,"Muy alta",""))))))</f>
        <v>Baja</v>
      </c>
      <c r="W6" s="747">
        <f>+IFERROR(VLOOKUP(V6,Fórmula!$F$1:$G$6,2,FALSE),"")</f>
        <v>0.4</v>
      </c>
      <c r="X6" s="759" t="str">
        <f>IF(U6=20%,"Leve",IF(U6=40%,"Menor",IF(U6=60%,"Moderado",IF(U6=80%,"Mayor",IF(U6=100%,"Catastrófico","")))))</f>
        <v>Menor</v>
      </c>
      <c r="Y6" s="747">
        <f>+IFERROR(VLOOKUP(X6,Fórmula!$H$1:$I$6,2,FALSE),"")</f>
        <v>0.4</v>
      </c>
      <c r="Z6" s="746" t="str">
        <f>+IFERROR(VLOOKUP(V6&amp;X6,Fórmula!$C$2:$D$26,2,FALSE),"")</f>
        <v>Moderado</v>
      </c>
      <c r="AA6" s="747">
        <f>IF(Z6="Bajo",25%,IF(Z6="Moderado",50%,IF(Z6="Alto",75%,IF(Z6="Extremo",100%,""))))</f>
        <v>0.5</v>
      </c>
      <c r="AB6" s="778" t="s">
        <v>556</v>
      </c>
      <c r="AC6" s="50" t="s">
        <v>533</v>
      </c>
      <c r="AD6" s="50" t="s">
        <v>534</v>
      </c>
      <c r="AE6" s="50" t="s">
        <v>37</v>
      </c>
      <c r="AF6" s="22">
        <f t="shared" si="0"/>
        <v>0.15</v>
      </c>
      <c r="AG6" s="495" t="s">
        <v>199</v>
      </c>
      <c r="AH6" s="22">
        <f t="shared" si="1"/>
        <v>0.15</v>
      </c>
      <c r="AI6" s="22">
        <f>+AH6+AF6</f>
        <v>0.3</v>
      </c>
      <c r="AJ6" s="495" t="s">
        <v>200</v>
      </c>
      <c r="AK6" s="472" t="s">
        <v>201</v>
      </c>
      <c r="AL6" s="50" t="s">
        <v>557</v>
      </c>
      <c r="AM6" s="472" t="s">
        <v>23</v>
      </c>
      <c r="AN6" s="495" t="s">
        <v>536</v>
      </c>
      <c r="AO6" s="495" t="s">
        <v>24</v>
      </c>
      <c r="AP6" s="495" t="s">
        <v>86</v>
      </c>
      <c r="AQ6" s="495" t="s">
        <v>537</v>
      </c>
      <c r="AR6" s="495" t="s">
        <v>206</v>
      </c>
      <c r="AS6" s="495" t="s">
        <v>538</v>
      </c>
      <c r="AT6" s="495" t="s">
        <v>208</v>
      </c>
      <c r="AU6" s="495">
        <f>+AI6*AA6</f>
        <v>0.15</v>
      </c>
      <c r="AV6" s="583">
        <f>+AA6-AU6</f>
        <v>0.35</v>
      </c>
      <c r="AW6" s="789" t="str">
        <f>+IF(C6="Corrupción","Moderado",IF(AV7&lt;=25%,"Bajo",IF(AV7&lt;=50%,"Moderado",IF(AV7&lt;=75%,"Alto",IF(AV7&gt;75%,"Extremo","")))))</f>
        <v>Bajo</v>
      </c>
      <c r="AX6" s="750" t="s">
        <v>56</v>
      </c>
      <c r="AY6" s="161">
        <v>1</v>
      </c>
      <c r="AZ6" s="33" t="s">
        <v>558</v>
      </c>
      <c r="BA6" s="487" t="str">
        <f>+AS6</f>
        <v>Jefe Oficina Asesora de Planeación
Comité Institucional de Gestión y Desempeño</v>
      </c>
      <c r="BB6" s="36">
        <v>44927</v>
      </c>
      <c r="BC6" s="30">
        <v>45291</v>
      </c>
      <c r="BD6" s="487" t="str">
        <f>+AQ6</f>
        <v>Cuadro de mando de indicadores
Acta Comité Institucional de Gestión y Desempeño</v>
      </c>
      <c r="BE6" s="86">
        <v>44985</v>
      </c>
      <c r="BF6" s="640" t="s">
        <v>540</v>
      </c>
      <c r="BG6" s="124" t="s">
        <v>541</v>
      </c>
      <c r="BH6" s="34">
        <v>45046</v>
      </c>
      <c r="BI6" s="88"/>
      <c r="BJ6" s="88"/>
      <c r="BK6" s="34">
        <v>45107</v>
      </c>
      <c r="BL6" s="643"/>
      <c r="BM6" s="88"/>
      <c r="BN6" s="34">
        <v>45169</v>
      </c>
      <c r="BO6" s="88"/>
      <c r="BP6" s="88"/>
      <c r="BQ6" s="34">
        <v>45230</v>
      </c>
      <c r="BR6" s="87"/>
      <c r="BS6" s="102"/>
      <c r="BT6" s="34">
        <v>45291</v>
      </c>
      <c r="BU6" s="88"/>
      <c r="BV6" s="162"/>
    </row>
    <row r="7" spans="1:74" ht="133.19999999999999" customHeight="1" thickBot="1" x14ac:dyDescent="0.35">
      <c r="A7" s="781"/>
      <c r="B7" s="755"/>
      <c r="C7" s="755"/>
      <c r="D7" s="755"/>
      <c r="E7" s="755"/>
      <c r="F7" s="782"/>
      <c r="G7" s="755"/>
      <c r="H7" s="755"/>
      <c r="I7" s="782"/>
      <c r="J7" s="755"/>
      <c r="K7" s="755"/>
      <c r="L7" s="762"/>
      <c r="M7" s="755"/>
      <c r="N7" s="755"/>
      <c r="O7" s="755"/>
      <c r="P7" s="755"/>
      <c r="Q7" s="755"/>
      <c r="R7" s="755"/>
      <c r="S7" s="772"/>
      <c r="T7" s="772"/>
      <c r="U7" s="772"/>
      <c r="V7" s="786"/>
      <c r="W7" s="763"/>
      <c r="X7" s="786"/>
      <c r="Y7" s="763"/>
      <c r="Z7" s="766"/>
      <c r="AA7" s="763"/>
      <c r="AB7" s="779"/>
      <c r="AC7" s="28" t="s">
        <v>559</v>
      </c>
      <c r="AD7" s="28" t="s">
        <v>560</v>
      </c>
      <c r="AE7" s="28" t="s">
        <v>54</v>
      </c>
      <c r="AF7" s="37">
        <f t="shared" si="0"/>
        <v>0.25</v>
      </c>
      <c r="AG7" s="513" t="s">
        <v>199</v>
      </c>
      <c r="AH7" s="37">
        <f t="shared" si="1"/>
        <v>0.15</v>
      </c>
      <c r="AI7" s="37">
        <f>+AH7+AF7</f>
        <v>0.4</v>
      </c>
      <c r="AJ7" s="513" t="s">
        <v>200</v>
      </c>
      <c r="AK7" s="473" t="s">
        <v>201</v>
      </c>
      <c r="AL7" s="28" t="s">
        <v>561</v>
      </c>
      <c r="AM7" s="473" t="s">
        <v>23</v>
      </c>
      <c r="AN7" s="513" t="s">
        <v>562</v>
      </c>
      <c r="AO7" s="513" t="s">
        <v>24</v>
      </c>
      <c r="AP7" s="513" t="s">
        <v>86</v>
      </c>
      <c r="AQ7" s="513" t="s">
        <v>563</v>
      </c>
      <c r="AR7" s="513" t="s">
        <v>206</v>
      </c>
      <c r="AS7" s="513" t="s">
        <v>564</v>
      </c>
      <c r="AT7" s="513" t="s">
        <v>208</v>
      </c>
      <c r="AU7" s="513">
        <f>+AV6*AI7</f>
        <v>0.13999999999999999</v>
      </c>
      <c r="AV7" s="584">
        <f>+AV6-AU7</f>
        <v>0.21</v>
      </c>
      <c r="AW7" s="790"/>
      <c r="AX7" s="780"/>
      <c r="AY7" s="167">
        <v>2</v>
      </c>
      <c r="AZ7" s="33" t="s">
        <v>565</v>
      </c>
      <c r="BA7" s="487" t="s">
        <v>566</v>
      </c>
      <c r="BB7" s="36">
        <v>44927</v>
      </c>
      <c r="BC7" s="36">
        <v>45230</v>
      </c>
      <c r="BD7" s="487" t="s">
        <v>567</v>
      </c>
      <c r="BE7" s="86">
        <v>44985</v>
      </c>
      <c r="BF7" s="640"/>
      <c r="BG7" s="87"/>
      <c r="BH7" s="34">
        <v>45046</v>
      </c>
      <c r="BI7" s="87"/>
      <c r="BJ7" s="87"/>
      <c r="BK7" s="34">
        <v>45107</v>
      </c>
      <c r="BL7" s="644"/>
      <c r="BM7" s="87"/>
      <c r="BN7" s="34">
        <v>45169</v>
      </c>
      <c r="BO7" s="87"/>
      <c r="BP7" s="87"/>
      <c r="BQ7" s="34">
        <v>45230</v>
      </c>
      <c r="BR7" s="87"/>
      <c r="BS7" s="87"/>
      <c r="BT7" s="34">
        <v>45291</v>
      </c>
      <c r="BU7" s="87"/>
      <c r="BV7" s="162"/>
    </row>
    <row r="8" spans="1:74" ht="283.95" customHeight="1" thickBot="1" x14ac:dyDescent="0.35">
      <c r="A8" s="741" t="s">
        <v>191</v>
      </c>
      <c r="B8" s="739" t="s">
        <v>107</v>
      </c>
      <c r="C8" s="739" t="s">
        <v>67</v>
      </c>
      <c r="D8" s="739" t="s">
        <v>76</v>
      </c>
      <c r="E8" s="739" t="s">
        <v>34</v>
      </c>
      <c r="F8" s="742" t="s">
        <v>568</v>
      </c>
      <c r="G8" s="739" t="s">
        <v>569</v>
      </c>
      <c r="H8" s="739" t="s">
        <v>570</v>
      </c>
      <c r="I8" s="742" t="s">
        <v>571</v>
      </c>
      <c r="J8" s="739" t="s">
        <v>96</v>
      </c>
      <c r="K8" s="739">
        <v>1</v>
      </c>
      <c r="L8" s="740">
        <f>IF(J8="Diaria",+(K8/360),IF(J8="Mensual",+(K8/12),IF(J8="Bimestral",+(K8/6),IF(J8="Trimestral",+(K8/4),IF(J8="Semestral",+(K8/2),IF(J8="Anual",+(K8/1),""))))))</f>
        <v>1</v>
      </c>
      <c r="M8" s="739" t="s">
        <v>45</v>
      </c>
      <c r="N8" s="73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739" t="s">
        <v>46</v>
      </c>
      <c r="P8" s="73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39" t="s">
        <v>70</v>
      </c>
      <c r="R8" s="73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58" t="s">
        <v>57</v>
      </c>
      <c r="T8" s="758" t="s">
        <v>43</v>
      </c>
      <c r="U8" s="758">
        <f>+MAX(N8,P8,R8)</f>
        <v>0.4</v>
      </c>
      <c r="V8" s="773" t="str">
        <f>IF(L8&lt;=20%,"Muy baja",IF(L8&lt;=40%,"Baja",IF(L8&lt;=60%,"Media",IF(L8&lt;=80%,"Alta",IF(L8&lt;=100%,"Muy alta",IF(L8&gt;=100%,"Muy alta",""))))))</f>
        <v>Muy alta</v>
      </c>
      <c r="W8" s="747">
        <f>+IFERROR(VLOOKUP(V8,Fórmula!$F$1:$G$6,2,FALSE),"")</f>
        <v>1</v>
      </c>
      <c r="X8" s="759" t="str">
        <f>IF(U8=20%,"Leve",IF(U8=40%,"Menor",IF(U8=60%,"Moderado",IF(U8=80%,"Mayor",IF(U8=100%,"Catastrófico","")))))</f>
        <v>Menor</v>
      </c>
      <c r="Y8" s="747">
        <f>+IFERROR(VLOOKUP(X8,Fórmula!$H$1:$I$6,2,FALSE),"")</f>
        <v>0.4</v>
      </c>
      <c r="Z8" s="776" t="str">
        <f>+IFERROR(VLOOKUP(V8&amp;X8,Fórmula!$C$2:$D$26,2,FALSE),"")</f>
        <v>Alto</v>
      </c>
      <c r="AA8" s="747">
        <f>IF(Z8="Bajo",25%,IF(Z8="Moderado",50%,IF(Z8="Alto",75%,IF(Z8="Extremo",100%,""))))</f>
        <v>0.75</v>
      </c>
      <c r="AB8" s="778" t="s">
        <v>572</v>
      </c>
      <c r="AC8" s="50" t="s">
        <v>573</v>
      </c>
      <c r="AD8" s="50" t="s">
        <v>574</v>
      </c>
      <c r="AE8" s="50" t="s">
        <v>54</v>
      </c>
      <c r="AF8" s="22">
        <f t="shared" si="0"/>
        <v>0.25</v>
      </c>
      <c r="AG8" s="495" t="s">
        <v>199</v>
      </c>
      <c r="AH8" s="22">
        <f t="shared" si="1"/>
        <v>0.15</v>
      </c>
      <c r="AI8" s="22">
        <f t="shared" si="2"/>
        <v>0.4</v>
      </c>
      <c r="AJ8" s="495" t="s">
        <v>200</v>
      </c>
      <c r="AK8" s="472" t="s">
        <v>201</v>
      </c>
      <c r="AL8" s="50" t="s">
        <v>575</v>
      </c>
      <c r="AM8" s="472" t="s">
        <v>23</v>
      </c>
      <c r="AN8" s="50" t="s">
        <v>536</v>
      </c>
      <c r="AO8" s="495" t="s">
        <v>24</v>
      </c>
      <c r="AP8" s="495" t="s">
        <v>576</v>
      </c>
      <c r="AQ8" s="495" t="s">
        <v>577</v>
      </c>
      <c r="AR8" s="495" t="s">
        <v>206</v>
      </c>
      <c r="AS8" s="495" t="s">
        <v>130</v>
      </c>
      <c r="AT8" s="495" t="s">
        <v>208</v>
      </c>
      <c r="AU8" s="495">
        <f>+AA8*AI8</f>
        <v>0.30000000000000004</v>
      </c>
      <c r="AV8" s="583">
        <f>+AA8-AU8</f>
        <v>0.44999999999999996</v>
      </c>
      <c r="AW8" s="746" t="str">
        <f>+IF(C8="Corrupción","Moderado",IF(AV9&lt;=25%,"Bajo",IF(AV9&lt;=50%,"Moderado",IF(AV9&lt;=75%,"Alto",IF(AV9&gt;75%,"Extremo","")))))</f>
        <v>Moderado</v>
      </c>
      <c r="AX8" s="750" t="s">
        <v>56</v>
      </c>
      <c r="AY8" s="161">
        <v>1</v>
      </c>
      <c r="AZ8" s="33" t="s">
        <v>578</v>
      </c>
      <c r="BA8" s="487" t="str">
        <f>+AS8</f>
        <v>Jefe Oficina Asesora de Planeación</v>
      </c>
      <c r="BB8" s="30">
        <v>44927</v>
      </c>
      <c r="BC8" s="30">
        <v>45291</v>
      </c>
      <c r="BD8" s="487" t="str">
        <f>+AQ8</f>
        <v>Diagnóstico organizacional
Aprobado</v>
      </c>
      <c r="BE8" s="86">
        <v>44985</v>
      </c>
      <c r="BF8" s="640" t="s">
        <v>579</v>
      </c>
      <c r="BG8" s="87" t="s">
        <v>70</v>
      </c>
      <c r="BH8" s="34">
        <v>45046</v>
      </c>
      <c r="BI8" s="94"/>
      <c r="BJ8" s="94"/>
      <c r="BK8" s="34">
        <v>45107</v>
      </c>
      <c r="BL8" s="645"/>
      <c r="BM8" s="94"/>
      <c r="BN8" s="34">
        <v>45169</v>
      </c>
      <c r="BO8" s="94"/>
      <c r="BP8" s="94"/>
      <c r="BQ8" s="34">
        <v>45230</v>
      </c>
      <c r="BR8" s="87"/>
      <c r="BS8" s="124"/>
      <c r="BT8" s="34">
        <v>45291</v>
      </c>
      <c r="BU8" s="94"/>
      <c r="BV8" s="162"/>
    </row>
    <row r="9" spans="1:74" ht="137.4" customHeight="1" thickBot="1" x14ac:dyDescent="0.35">
      <c r="A9" s="702"/>
      <c r="B9" s="701"/>
      <c r="C9" s="701"/>
      <c r="D9" s="701"/>
      <c r="E9" s="701"/>
      <c r="F9" s="733"/>
      <c r="G9" s="701"/>
      <c r="H9" s="701"/>
      <c r="I9" s="733"/>
      <c r="J9" s="701"/>
      <c r="K9" s="701"/>
      <c r="L9" s="725"/>
      <c r="M9" s="701"/>
      <c r="N9" s="701"/>
      <c r="O9" s="701"/>
      <c r="P9" s="701"/>
      <c r="Q9" s="701"/>
      <c r="R9" s="701"/>
      <c r="S9" s="729"/>
      <c r="T9" s="729"/>
      <c r="U9" s="729"/>
      <c r="V9" s="731"/>
      <c r="W9" s="726"/>
      <c r="X9" s="730"/>
      <c r="Y9" s="726"/>
      <c r="Z9" s="727"/>
      <c r="AA9" s="726"/>
      <c r="AB9" s="736"/>
      <c r="AC9" s="50" t="s">
        <v>533</v>
      </c>
      <c r="AD9" s="28" t="s">
        <v>534</v>
      </c>
      <c r="AE9" s="49" t="s">
        <v>54</v>
      </c>
      <c r="AF9" s="31">
        <f t="shared" si="0"/>
        <v>0.25</v>
      </c>
      <c r="AG9" s="496" t="s">
        <v>199</v>
      </c>
      <c r="AH9" s="31">
        <f t="shared" si="1"/>
        <v>0.15</v>
      </c>
      <c r="AI9" s="31">
        <f t="shared" si="2"/>
        <v>0.4</v>
      </c>
      <c r="AJ9" s="496" t="s">
        <v>200</v>
      </c>
      <c r="AK9" s="483" t="s">
        <v>201</v>
      </c>
      <c r="AL9" s="49" t="s">
        <v>580</v>
      </c>
      <c r="AM9" s="483" t="s">
        <v>23</v>
      </c>
      <c r="AN9" s="49" t="s">
        <v>536</v>
      </c>
      <c r="AO9" s="496" t="s">
        <v>24</v>
      </c>
      <c r="AP9" s="496" t="s">
        <v>576</v>
      </c>
      <c r="AQ9" s="496" t="s">
        <v>581</v>
      </c>
      <c r="AR9" s="496" t="s">
        <v>206</v>
      </c>
      <c r="AS9" s="496" t="s">
        <v>130</v>
      </c>
      <c r="AT9" s="496" t="s">
        <v>208</v>
      </c>
      <c r="AU9" s="496">
        <f>+AV8*AI9</f>
        <v>0.18</v>
      </c>
      <c r="AV9" s="32">
        <f>+AV8-AU9</f>
        <v>0.26999999999999996</v>
      </c>
      <c r="AW9" s="722"/>
      <c r="AX9" s="723"/>
      <c r="AY9" s="167">
        <v>2</v>
      </c>
      <c r="AZ9" s="33"/>
      <c r="BA9" s="487"/>
      <c r="BB9" s="30"/>
      <c r="BC9" s="30"/>
      <c r="BD9" s="487"/>
      <c r="BE9" s="86">
        <v>44985</v>
      </c>
      <c r="BF9" s="640" t="s">
        <v>540</v>
      </c>
      <c r="BG9" s="124" t="s">
        <v>541</v>
      </c>
      <c r="BH9" s="34">
        <v>45046</v>
      </c>
      <c r="BI9" s="87"/>
      <c r="BJ9" s="87"/>
      <c r="BK9" s="34">
        <v>45107</v>
      </c>
      <c r="BL9" s="232"/>
      <c r="BM9" s="34"/>
      <c r="BN9" s="34">
        <v>45169</v>
      </c>
      <c r="BO9" s="34"/>
      <c r="BP9" s="34"/>
      <c r="BQ9" s="34">
        <v>45230</v>
      </c>
      <c r="BR9" s="87"/>
      <c r="BS9" s="102"/>
      <c r="BT9" s="34">
        <v>45291</v>
      </c>
      <c r="BU9" s="34"/>
      <c r="BV9" s="162"/>
    </row>
    <row r="10" spans="1:74" ht="199.2" customHeight="1" x14ac:dyDescent="0.3">
      <c r="A10" s="741" t="s">
        <v>201</v>
      </c>
      <c r="B10" s="739" t="s">
        <v>107</v>
      </c>
      <c r="C10" s="739" t="s">
        <v>67</v>
      </c>
      <c r="D10" s="739" t="s">
        <v>12</v>
      </c>
      <c r="E10" s="739" t="s">
        <v>34</v>
      </c>
      <c r="F10" s="742" t="s">
        <v>582</v>
      </c>
      <c r="G10" s="739" t="s">
        <v>583</v>
      </c>
      <c r="H10" s="739" t="s">
        <v>584</v>
      </c>
      <c r="I10" s="742" t="s">
        <v>585</v>
      </c>
      <c r="J10" s="739" t="s">
        <v>63</v>
      </c>
      <c r="K10" s="739">
        <v>3</v>
      </c>
      <c r="L10" s="740">
        <f>IF(J10="Diaria",+(K10/360),IF(J10="Mensual",+(K10/12),IF(J10="Bimestral",+(K10/6),IF(J10="Trimestral",+(K10/4),IF(J10="Semestral",+(K10/2),IF(J10="Anual",+(K10/1),""))))))</f>
        <v>0.25</v>
      </c>
      <c r="M10" s="739" t="s">
        <v>45</v>
      </c>
      <c r="N10" s="73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739" t="s">
        <v>46</v>
      </c>
      <c r="P10" s="73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39" t="s">
        <v>70</v>
      </c>
      <c r="R10" s="73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58" t="s">
        <v>70</v>
      </c>
      <c r="T10" s="758" t="s">
        <v>70</v>
      </c>
      <c r="U10" s="758">
        <f>+MAX(N10,P10,R10)</f>
        <v>0.4</v>
      </c>
      <c r="V10" s="759" t="str">
        <f>IF(L10&lt;=20%,"Muy baja",IF(L10&lt;=40%,"Baja",IF(L10&lt;=60%,"Media",IF(L10&lt;=80%,"Alta",IF(L10&lt;=100%,"Muy alta",IF(L10&gt;=100%,"Muy alta",""))))))</f>
        <v>Baja</v>
      </c>
      <c r="W10" s="747">
        <f>+IFERROR(VLOOKUP(V10,Fórmula!$F$1:$G$6,2,FALSE),"")</f>
        <v>0.4</v>
      </c>
      <c r="X10" s="759" t="str">
        <f>IF(U10=20%,"Leve",IF(U10=40%,"Menor",IF(U10=60%,"Moderado",IF(U10=80%,"Mayor",IF(U10=100%,"Catastrófico","")))))</f>
        <v>Menor</v>
      </c>
      <c r="Y10" s="747">
        <f>+IFERROR(VLOOKUP(X10,Fórmula!$H$1:$I$6,2,FALSE),"")</f>
        <v>0.4</v>
      </c>
      <c r="Z10" s="746" t="str">
        <f>+IFERROR(VLOOKUP(V10&amp;X10,Fórmula!$C$2:$D$26,2,FALSE),"")</f>
        <v>Moderado</v>
      </c>
      <c r="AA10" s="747">
        <f>IF(Z10="Bajo",25%,IF(Z10="Moderado",50%,IF(Z10="Alto",75%,IF(Z10="Extremo",100%,""))))</f>
        <v>0.5</v>
      </c>
      <c r="AB10" s="778" t="s">
        <v>586</v>
      </c>
      <c r="AC10" s="50" t="s">
        <v>587</v>
      </c>
      <c r="AD10" s="50" t="s">
        <v>588</v>
      </c>
      <c r="AE10" s="50" t="s">
        <v>54</v>
      </c>
      <c r="AF10" s="22">
        <f t="shared" si="0"/>
        <v>0.25</v>
      </c>
      <c r="AG10" s="495" t="s">
        <v>199</v>
      </c>
      <c r="AH10" s="22">
        <f t="shared" si="1"/>
        <v>0.15</v>
      </c>
      <c r="AI10" s="22">
        <f t="shared" ref="AI10:AI15" si="3">+AH10+AF10</f>
        <v>0.4</v>
      </c>
      <c r="AJ10" s="495" t="s">
        <v>200</v>
      </c>
      <c r="AK10" s="472" t="s">
        <v>191</v>
      </c>
      <c r="AL10" s="50"/>
      <c r="AM10" s="472" t="s">
        <v>23</v>
      </c>
      <c r="AN10" s="495" t="s">
        <v>589</v>
      </c>
      <c r="AO10" s="495" t="s">
        <v>24</v>
      </c>
      <c r="AP10" s="495" t="s">
        <v>63</v>
      </c>
      <c r="AQ10" s="495" t="s">
        <v>590</v>
      </c>
      <c r="AR10" s="495" t="s">
        <v>206</v>
      </c>
      <c r="AS10" s="495" t="s">
        <v>130</v>
      </c>
      <c r="AT10" s="495" t="s">
        <v>208</v>
      </c>
      <c r="AU10" s="495">
        <f>+AI10*AA10</f>
        <v>0.2</v>
      </c>
      <c r="AV10" s="583">
        <f>+AA10-AU10</f>
        <v>0.3</v>
      </c>
      <c r="AW10" s="789" t="str">
        <f>+IF(C10="Corrupción","Moderado",IF(AV11&lt;=25%,"Bajo",IF(AV11&lt;=50%,"Moderado",IF(AV11&lt;=75%,"Alto",IF(AV11&gt;75%,"Extremo","")))))</f>
        <v>Bajo</v>
      </c>
      <c r="AX10" s="750" t="s">
        <v>56</v>
      </c>
      <c r="AY10" s="161">
        <v>1</v>
      </c>
      <c r="AZ10" s="33" t="s">
        <v>591</v>
      </c>
      <c r="BA10" s="487" t="str">
        <f>+AS10</f>
        <v>Jefe Oficina Asesora de Planeación</v>
      </c>
      <c r="BB10" s="30">
        <v>44927</v>
      </c>
      <c r="BC10" s="30">
        <v>45291</v>
      </c>
      <c r="BD10" s="487" t="s">
        <v>592</v>
      </c>
      <c r="BE10" s="86">
        <v>44985</v>
      </c>
      <c r="BF10" s="640" t="s">
        <v>593</v>
      </c>
      <c r="BG10" s="124" t="s">
        <v>594</v>
      </c>
      <c r="BH10" s="34">
        <v>45046</v>
      </c>
      <c r="BI10" s="87"/>
      <c r="BJ10" s="87"/>
      <c r="BK10" s="34">
        <v>45107</v>
      </c>
      <c r="BL10" s="644"/>
      <c r="BM10" s="87"/>
      <c r="BN10" s="34">
        <v>45169</v>
      </c>
      <c r="BO10" s="87"/>
      <c r="BP10" s="87"/>
      <c r="BQ10" s="34">
        <v>45230</v>
      </c>
      <c r="BR10" s="87"/>
      <c r="BS10" s="102"/>
      <c r="BT10" s="34">
        <v>45291</v>
      </c>
      <c r="BU10" s="87"/>
      <c r="BV10" s="162"/>
    </row>
    <row r="11" spans="1:74" ht="172.95" customHeight="1" thickBot="1" x14ac:dyDescent="0.35">
      <c r="A11" s="781"/>
      <c r="B11" s="755"/>
      <c r="C11" s="755"/>
      <c r="D11" s="755"/>
      <c r="E11" s="755"/>
      <c r="F11" s="782"/>
      <c r="G11" s="755"/>
      <c r="H11" s="755"/>
      <c r="I11" s="782"/>
      <c r="J11" s="755"/>
      <c r="K11" s="755"/>
      <c r="L11" s="762"/>
      <c r="M11" s="755"/>
      <c r="N11" s="755"/>
      <c r="O11" s="755"/>
      <c r="P11" s="755"/>
      <c r="Q11" s="755"/>
      <c r="R11" s="755"/>
      <c r="S11" s="772"/>
      <c r="T11" s="772"/>
      <c r="U11" s="772"/>
      <c r="V11" s="786"/>
      <c r="W11" s="763"/>
      <c r="X11" s="786"/>
      <c r="Y11" s="763"/>
      <c r="Z11" s="766"/>
      <c r="AA11" s="763"/>
      <c r="AB11" s="779"/>
      <c r="AC11" s="28" t="s">
        <v>595</v>
      </c>
      <c r="AD11" s="28" t="s">
        <v>595</v>
      </c>
      <c r="AE11" s="28" t="s">
        <v>37</v>
      </c>
      <c r="AF11" s="37">
        <f t="shared" si="0"/>
        <v>0.15</v>
      </c>
      <c r="AG11" s="513" t="s">
        <v>199</v>
      </c>
      <c r="AH11" s="37">
        <f t="shared" si="1"/>
        <v>0.15</v>
      </c>
      <c r="AI11" s="37">
        <f t="shared" si="3"/>
        <v>0.3</v>
      </c>
      <c r="AJ11" s="513" t="s">
        <v>200</v>
      </c>
      <c r="AK11" s="473" t="s">
        <v>201</v>
      </c>
      <c r="AL11" s="28" t="s">
        <v>596</v>
      </c>
      <c r="AM11" s="473" t="s">
        <v>23</v>
      </c>
      <c r="AN11" s="513" t="s">
        <v>597</v>
      </c>
      <c r="AO11" s="513" t="s">
        <v>24</v>
      </c>
      <c r="AP11" s="513" t="s">
        <v>598</v>
      </c>
      <c r="AQ11" s="513" t="s">
        <v>599</v>
      </c>
      <c r="AR11" s="513" t="s">
        <v>206</v>
      </c>
      <c r="AS11" s="513" t="s">
        <v>130</v>
      </c>
      <c r="AT11" s="513" t="s">
        <v>208</v>
      </c>
      <c r="AU11" s="513">
        <f>+AV10*AI11</f>
        <v>0.09</v>
      </c>
      <c r="AV11" s="584">
        <f>+AV10-AU11</f>
        <v>0.21</v>
      </c>
      <c r="AW11" s="790"/>
      <c r="AX11" s="780"/>
      <c r="AY11" s="167">
        <v>2</v>
      </c>
      <c r="AZ11" s="33" t="s">
        <v>600</v>
      </c>
      <c r="BA11" s="487" t="str">
        <f>+AS11</f>
        <v>Jefe Oficina Asesora de Planeación</v>
      </c>
      <c r="BB11" s="30">
        <v>44927</v>
      </c>
      <c r="BC11" s="30">
        <v>45291</v>
      </c>
      <c r="BD11" s="487" t="s">
        <v>601</v>
      </c>
      <c r="BE11" s="86">
        <v>44985</v>
      </c>
      <c r="BF11" s="640" t="s">
        <v>602</v>
      </c>
      <c r="BG11" s="87"/>
      <c r="BH11" s="34">
        <v>45046</v>
      </c>
      <c r="BI11" s="87"/>
      <c r="BJ11" s="87"/>
      <c r="BK11" s="34">
        <v>45107</v>
      </c>
      <c r="BL11" s="644"/>
      <c r="BM11" s="87"/>
      <c r="BN11" s="34">
        <v>45169</v>
      </c>
      <c r="BO11" s="87"/>
      <c r="BP11" s="87"/>
      <c r="BQ11" s="34">
        <v>45230</v>
      </c>
      <c r="BR11" s="87"/>
      <c r="BS11" s="87"/>
      <c r="BT11" s="34">
        <v>45291</v>
      </c>
      <c r="BU11" s="87"/>
      <c r="BV11" s="162"/>
    </row>
    <row r="12" spans="1:74" ht="205.5" customHeight="1" x14ac:dyDescent="0.3">
      <c r="A12" s="741" t="s">
        <v>201</v>
      </c>
      <c r="B12" s="739" t="s">
        <v>107</v>
      </c>
      <c r="C12" s="739" t="s">
        <v>12</v>
      </c>
      <c r="D12" s="739" t="s">
        <v>12</v>
      </c>
      <c r="E12" s="739" t="s">
        <v>34</v>
      </c>
      <c r="F12" s="742" t="s">
        <v>603</v>
      </c>
      <c r="G12" s="739" t="s">
        <v>604</v>
      </c>
      <c r="H12" s="739" t="s">
        <v>605</v>
      </c>
      <c r="I12" s="742" t="s">
        <v>606</v>
      </c>
      <c r="J12" s="739" t="s">
        <v>48</v>
      </c>
      <c r="K12" s="739">
        <v>6</v>
      </c>
      <c r="L12" s="740" t="str">
        <f>IF(J12="Diaria",+(K12/360),IF(J12="Mensual",+(K12/12),IF(J12="Bimestral",+(K12/6),IF(J12="Trimestral",+(K12/4),IF(J12="Semestral",+(K12/2),IF(J12="Anual",+(K12/1),""))))))</f>
        <v/>
      </c>
      <c r="M12" s="739" t="s">
        <v>45</v>
      </c>
      <c r="N12" s="739">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0.4</v>
      </c>
      <c r="O12" s="739" t="s">
        <v>61</v>
      </c>
      <c r="P12" s="739">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739" t="s">
        <v>62</v>
      </c>
      <c r="R12" s="739">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0.6</v>
      </c>
      <c r="S12" s="758" t="s">
        <v>57</v>
      </c>
      <c r="T12" s="758" t="s">
        <v>43</v>
      </c>
      <c r="U12" s="758">
        <f>+MAX(N12,P12,R12)</f>
        <v>0.6</v>
      </c>
      <c r="V12" s="773" t="str">
        <f>IF(L12&lt;=20%,"Muy baja",IF(L12&lt;=40%,"Baja",IF(L12&lt;=60%,"Media",IF(L12&lt;=80%,"Alta",IF(L12&lt;=100%,"Muy alta",IF(L12&gt;=100%,"Muy alta",""))))))</f>
        <v>Muy alta</v>
      </c>
      <c r="W12" s="747">
        <f>+IFERROR(VLOOKUP(V12,Fórmula!$F$1:$G$6,2,FALSE),"")</f>
        <v>1</v>
      </c>
      <c r="X12" s="760" t="str">
        <f>IF(U12=20%,"Leve",IF(U12=40%,"Menor",IF(U12=60%,"Moderado",IF(U12=80%,"Mayor",IF(U12=100%,"Catastrófico","")))))</f>
        <v>Moderado</v>
      </c>
      <c r="Y12" s="747">
        <f>+IFERROR(VLOOKUP(X12,Fórmula!$H$1:$I$6,2,FALSE),"")</f>
        <v>0.6</v>
      </c>
      <c r="Z12" s="776" t="str">
        <f>+IFERROR(VLOOKUP(V12&amp;X12,Fórmula!$C$2:$D$26,2,FALSE),"")</f>
        <v>Alto</v>
      </c>
      <c r="AA12" s="747">
        <f>IF(Z12="Bajo",25%,IF(Z12="Moderado",50%,IF(Z12="Alto",75%,IF(Z12="Extremo",100%,""))))</f>
        <v>0.75</v>
      </c>
      <c r="AB12" s="778" t="s">
        <v>607</v>
      </c>
      <c r="AC12" s="50" t="s">
        <v>608</v>
      </c>
      <c r="AD12" s="50" t="s">
        <v>609</v>
      </c>
      <c r="AE12" s="50" t="s">
        <v>54</v>
      </c>
      <c r="AF12" s="22">
        <f t="shared" si="0"/>
        <v>0.25</v>
      </c>
      <c r="AG12" s="495" t="s">
        <v>199</v>
      </c>
      <c r="AH12" s="22">
        <f t="shared" si="1"/>
        <v>0.15</v>
      </c>
      <c r="AI12" s="22">
        <f t="shared" si="3"/>
        <v>0.4</v>
      </c>
      <c r="AJ12" s="495" t="s">
        <v>200</v>
      </c>
      <c r="AK12" s="472" t="s">
        <v>191</v>
      </c>
      <c r="AL12" s="50"/>
      <c r="AM12" s="472" t="s">
        <v>23</v>
      </c>
      <c r="AN12" s="495" t="s">
        <v>589</v>
      </c>
      <c r="AO12" s="495" t="s">
        <v>24</v>
      </c>
      <c r="AP12" s="495" t="s">
        <v>96</v>
      </c>
      <c r="AQ12" s="495" t="s">
        <v>610</v>
      </c>
      <c r="AR12" s="495" t="s">
        <v>206</v>
      </c>
      <c r="AS12" s="495" t="s">
        <v>130</v>
      </c>
      <c r="AT12" s="495" t="s">
        <v>208</v>
      </c>
      <c r="AU12" s="495">
        <f>+AI12*AA12</f>
        <v>0.30000000000000004</v>
      </c>
      <c r="AV12" s="583">
        <f>+AA12-AU12</f>
        <v>0.44999999999999996</v>
      </c>
      <c r="AW12" s="746" t="str">
        <f>+IF(C12="Corrupción","Moderado",IF(AV13&lt;=25%,"Bajo",IF(AV13&lt;=50%,"Moderado",IF(AV13&lt;=75%,"Alto",IF(AV13&gt;75%,"Extremo","")))))</f>
        <v>Moderado</v>
      </c>
      <c r="AX12" s="750" t="s">
        <v>56</v>
      </c>
      <c r="AY12" s="161">
        <v>1</v>
      </c>
      <c r="AZ12" s="33" t="s">
        <v>611</v>
      </c>
      <c r="BA12" s="487" t="str">
        <f>+AS12</f>
        <v>Jefe Oficina Asesora de Planeación</v>
      </c>
      <c r="BB12" s="30">
        <v>44927</v>
      </c>
      <c r="BC12" s="30">
        <v>44957</v>
      </c>
      <c r="BD12" s="487" t="s">
        <v>610</v>
      </c>
      <c r="BE12" s="86">
        <v>44985</v>
      </c>
      <c r="BF12" s="640" t="s">
        <v>612</v>
      </c>
      <c r="BG12" s="124" t="s">
        <v>551</v>
      </c>
      <c r="BH12" s="34">
        <v>45046</v>
      </c>
      <c r="BI12" s="87"/>
      <c r="BJ12" s="87"/>
      <c r="BK12" s="34">
        <v>45107</v>
      </c>
      <c r="BL12" s="644"/>
      <c r="BM12" s="87"/>
      <c r="BN12" s="34">
        <v>45169</v>
      </c>
      <c r="BO12" s="87"/>
      <c r="BP12" s="87"/>
      <c r="BQ12" s="34">
        <v>45230</v>
      </c>
      <c r="BR12" s="87"/>
      <c r="BS12" s="87"/>
      <c r="BT12" s="34">
        <v>45291</v>
      </c>
      <c r="BU12" s="87"/>
      <c r="BV12" s="162"/>
    </row>
    <row r="13" spans="1:74" ht="214.2" customHeight="1" thickBot="1" x14ac:dyDescent="0.35">
      <c r="A13" s="781"/>
      <c r="B13" s="755"/>
      <c r="C13" s="755"/>
      <c r="D13" s="755"/>
      <c r="E13" s="755"/>
      <c r="F13" s="782"/>
      <c r="G13" s="755"/>
      <c r="H13" s="755"/>
      <c r="I13" s="782"/>
      <c r="J13" s="755"/>
      <c r="K13" s="755"/>
      <c r="L13" s="762"/>
      <c r="M13" s="755"/>
      <c r="N13" s="755"/>
      <c r="O13" s="755"/>
      <c r="P13" s="755"/>
      <c r="Q13" s="755"/>
      <c r="R13" s="755"/>
      <c r="S13" s="772"/>
      <c r="T13" s="772"/>
      <c r="U13" s="772"/>
      <c r="V13" s="774"/>
      <c r="W13" s="763"/>
      <c r="X13" s="775"/>
      <c r="Y13" s="763"/>
      <c r="Z13" s="777"/>
      <c r="AA13" s="763"/>
      <c r="AB13" s="779"/>
      <c r="AC13" s="28" t="s">
        <v>613</v>
      </c>
      <c r="AD13" s="28" t="s">
        <v>614</v>
      </c>
      <c r="AE13" s="28" t="s">
        <v>37</v>
      </c>
      <c r="AF13" s="37">
        <f t="shared" si="0"/>
        <v>0.15</v>
      </c>
      <c r="AG13" s="513" t="s">
        <v>199</v>
      </c>
      <c r="AH13" s="37">
        <f t="shared" si="1"/>
        <v>0.15</v>
      </c>
      <c r="AI13" s="37">
        <f t="shared" si="3"/>
        <v>0.3</v>
      </c>
      <c r="AJ13" s="513" t="s">
        <v>200</v>
      </c>
      <c r="AK13" s="473" t="s">
        <v>201</v>
      </c>
      <c r="AL13" s="28" t="s">
        <v>615</v>
      </c>
      <c r="AM13" s="473" t="s">
        <v>23</v>
      </c>
      <c r="AN13" s="513" t="s">
        <v>616</v>
      </c>
      <c r="AO13" s="513" t="s">
        <v>24</v>
      </c>
      <c r="AP13" s="513" t="s">
        <v>617</v>
      </c>
      <c r="AQ13" s="513" t="s">
        <v>618</v>
      </c>
      <c r="AR13" s="513" t="s">
        <v>206</v>
      </c>
      <c r="AS13" s="513" t="s">
        <v>130</v>
      </c>
      <c r="AT13" s="513" t="s">
        <v>208</v>
      </c>
      <c r="AU13" s="513">
        <f>+AV12*AI13</f>
        <v>0.13499999999999998</v>
      </c>
      <c r="AV13" s="584">
        <f>+AV12-AU13</f>
        <v>0.31499999999999995</v>
      </c>
      <c r="AW13" s="766"/>
      <c r="AX13" s="780"/>
      <c r="AY13" s="167">
        <v>2</v>
      </c>
      <c r="AZ13" s="33" t="s">
        <v>619</v>
      </c>
      <c r="BA13" s="487" t="str">
        <f>+AS13</f>
        <v>Jefe Oficina Asesora de Planeación</v>
      </c>
      <c r="BB13" s="30">
        <v>44927</v>
      </c>
      <c r="BC13" s="30">
        <v>45291</v>
      </c>
      <c r="BD13" s="487" t="s">
        <v>620</v>
      </c>
      <c r="BE13" s="86">
        <v>44985</v>
      </c>
      <c r="BF13" s="640" t="s">
        <v>621</v>
      </c>
      <c r="BG13" s="124" t="s">
        <v>622</v>
      </c>
      <c r="BH13" s="34">
        <v>45046</v>
      </c>
      <c r="BI13" s="87"/>
      <c r="BJ13" s="87"/>
      <c r="BK13" s="34">
        <v>45107</v>
      </c>
      <c r="BL13" s="644"/>
      <c r="BM13" s="87"/>
      <c r="BN13" s="34">
        <v>45169</v>
      </c>
      <c r="BO13" s="87"/>
      <c r="BP13" s="87"/>
      <c r="BQ13" s="34">
        <v>45230</v>
      </c>
      <c r="BR13" s="87"/>
      <c r="BS13" s="124"/>
      <c r="BT13" s="34">
        <v>45291</v>
      </c>
      <c r="BU13" s="87"/>
      <c r="BV13" s="162"/>
    </row>
    <row r="14" spans="1:74" ht="169.95" customHeight="1" x14ac:dyDescent="0.3">
      <c r="A14" s="741" t="s">
        <v>201</v>
      </c>
      <c r="B14" s="739" t="s">
        <v>107</v>
      </c>
      <c r="C14" s="739" t="s">
        <v>89</v>
      </c>
      <c r="D14" s="739" t="s">
        <v>76</v>
      </c>
      <c r="E14" s="739" t="s">
        <v>34</v>
      </c>
      <c r="F14" s="742" t="s">
        <v>623</v>
      </c>
      <c r="G14" s="739" t="s">
        <v>624</v>
      </c>
      <c r="H14" s="739" t="s">
        <v>625</v>
      </c>
      <c r="I14" s="742" t="s">
        <v>626</v>
      </c>
      <c r="J14" s="739" t="s">
        <v>63</v>
      </c>
      <c r="K14" s="739">
        <v>1</v>
      </c>
      <c r="L14" s="740">
        <f>IF(J10="Diaria",+(K10/360),IF(J10="Mensual",+(K10/12),IF(J10="Bimestral",+(K10/6),IF(J10="Trimestral",+(K10/4),IF(J10="Semestral",+(K10/2),IF(J10="Anual",+(K10/1),""))))))</f>
        <v>0.25</v>
      </c>
      <c r="M14" s="739" t="s">
        <v>29</v>
      </c>
      <c r="N14" s="739">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39" t="s">
        <v>61</v>
      </c>
      <c r="P14" s="739">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739" t="s">
        <v>70</v>
      </c>
      <c r="R14" s="739">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58" t="s">
        <v>57</v>
      </c>
      <c r="T14" s="758" t="s">
        <v>43</v>
      </c>
      <c r="U14" s="758">
        <f>+MAX(N14,P14,R14)</f>
        <v>0.6</v>
      </c>
      <c r="V14" s="759" t="str">
        <f>IF(L14&lt;=20%,"Muy baja",IF(L14&lt;=40%,"Baja",IF(L14&lt;=60%,"Media",IF(L14&lt;=80%,"Alta",IF(L14&lt;=100%,"Muy alta",IF(L14&gt;=100%,"Muy alta",""))))))</f>
        <v>Baja</v>
      </c>
      <c r="W14" s="747">
        <f>+IFERROR(VLOOKUP(V14,Fórmula!$F$1:$G$6,2,FALSE),"")</f>
        <v>0.4</v>
      </c>
      <c r="X14" s="760" t="str">
        <f>IF(U14=20%,"Leve",IF(U14=40%,"Menor",IF(U14=60%,"Moderado",IF(U14=80%,"Mayor",IF(U14=100%,"Catastrófico","")))))</f>
        <v>Moderado</v>
      </c>
      <c r="Y14" s="747">
        <f>+IFERROR(VLOOKUP(X14,Fórmula!$H$1:$I$6,2,FALSE),"")</f>
        <v>0.6</v>
      </c>
      <c r="Z14" s="746" t="str">
        <f>+IFERROR(VLOOKUP(V14&amp;X14,Fórmula!$C$2:$D$26,2,FALSE),"")</f>
        <v>Moderado</v>
      </c>
      <c r="AA14" s="747">
        <f>IF(Z14="Bajo",25%,IF(Z14="Moderado",50%,IF(Z14="Alto",75%,IF(Z14="Extremo",100%,""))))</f>
        <v>0.5</v>
      </c>
      <c r="AB14" s="778" t="s">
        <v>627</v>
      </c>
      <c r="AC14" s="50" t="s">
        <v>628</v>
      </c>
      <c r="AD14" s="50" t="s">
        <v>629</v>
      </c>
      <c r="AE14" s="50" t="s">
        <v>54</v>
      </c>
      <c r="AF14" s="22">
        <f t="shared" si="0"/>
        <v>0.25</v>
      </c>
      <c r="AG14" s="495" t="s">
        <v>199</v>
      </c>
      <c r="AH14" s="22">
        <f t="shared" si="1"/>
        <v>0.15</v>
      </c>
      <c r="AI14" s="22">
        <f t="shared" si="3"/>
        <v>0.4</v>
      </c>
      <c r="AJ14" s="495" t="s">
        <v>200</v>
      </c>
      <c r="AK14" s="472" t="s">
        <v>191</v>
      </c>
      <c r="AL14" s="50"/>
      <c r="AM14" s="472" t="s">
        <v>23</v>
      </c>
      <c r="AN14" s="495" t="s">
        <v>630</v>
      </c>
      <c r="AO14" s="495" t="s">
        <v>24</v>
      </c>
      <c r="AP14" s="495" t="s">
        <v>96</v>
      </c>
      <c r="AQ14" s="495" t="s">
        <v>631</v>
      </c>
      <c r="AR14" s="495" t="s">
        <v>206</v>
      </c>
      <c r="AS14" s="495" t="s">
        <v>632</v>
      </c>
      <c r="AT14" s="495" t="s">
        <v>208</v>
      </c>
      <c r="AU14" s="495">
        <f>+AI14*AA14</f>
        <v>0.2</v>
      </c>
      <c r="AV14" s="583">
        <f>+AA14-AU14</f>
        <v>0.3</v>
      </c>
      <c r="AW14" s="789" t="str">
        <f>+IF(C14="Corrupción","Moderado",IF(AV15&lt;=25%,"Bajo",IF(AV15&lt;=50%,"Moderado",IF(AV15&lt;=75%,"Alto",IF(AV15&gt;75%,"Extremo","")))))</f>
        <v>Bajo</v>
      </c>
      <c r="AX14" s="750" t="s">
        <v>56</v>
      </c>
      <c r="AY14" s="161">
        <v>1</v>
      </c>
      <c r="AZ14" s="33"/>
      <c r="BA14" s="487"/>
      <c r="BB14" s="30">
        <v>44927</v>
      </c>
      <c r="BC14" s="30">
        <v>45107</v>
      </c>
      <c r="BD14" s="487"/>
      <c r="BE14" s="86">
        <v>44985</v>
      </c>
      <c r="BF14" s="640"/>
      <c r="BG14" s="87"/>
      <c r="BH14" s="34">
        <v>45046</v>
      </c>
      <c r="BI14" s="87"/>
      <c r="BJ14" s="87"/>
      <c r="BK14" s="34">
        <v>45107</v>
      </c>
      <c r="BL14" s="644"/>
      <c r="BM14" s="87"/>
      <c r="BN14" s="34">
        <v>45169</v>
      </c>
      <c r="BO14" s="87"/>
      <c r="BP14" s="87"/>
      <c r="BQ14" s="34">
        <v>45230</v>
      </c>
      <c r="BR14" s="87"/>
      <c r="BS14" s="87"/>
      <c r="BT14" s="34">
        <v>45291</v>
      </c>
      <c r="BU14" s="87"/>
      <c r="BV14" s="162"/>
    </row>
    <row r="15" spans="1:74" ht="169.2" customHeight="1" thickBot="1" x14ac:dyDescent="0.35">
      <c r="A15" s="781"/>
      <c r="B15" s="755"/>
      <c r="C15" s="755"/>
      <c r="D15" s="755"/>
      <c r="E15" s="755"/>
      <c r="F15" s="782"/>
      <c r="G15" s="755"/>
      <c r="H15" s="755"/>
      <c r="I15" s="782"/>
      <c r="J15" s="755"/>
      <c r="K15" s="755"/>
      <c r="L15" s="762"/>
      <c r="M15" s="755"/>
      <c r="N15" s="755"/>
      <c r="O15" s="755"/>
      <c r="P15" s="755"/>
      <c r="Q15" s="755"/>
      <c r="R15" s="755"/>
      <c r="S15" s="772"/>
      <c r="T15" s="772"/>
      <c r="U15" s="772"/>
      <c r="V15" s="786"/>
      <c r="W15" s="763"/>
      <c r="X15" s="775"/>
      <c r="Y15" s="763"/>
      <c r="Z15" s="766"/>
      <c r="AA15" s="763"/>
      <c r="AB15" s="779"/>
      <c r="AC15" s="28" t="s">
        <v>633</v>
      </c>
      <c r="AD15" s="28" t="s">
        <v>634</v>
      </c>
      <c r="AE15" s="28" t="s">
        <v>37</v>
      </c>
      <c r="AF15" s="37">
        <f t="shared" si="0"/>
        <v>0.15</v>
      </c>
      <c r="AG15" s="513" t="s">
        <v>199</v>
      </c>
      <c r="AH15" s="37">
        <f t="shared" si="1"/>
        <v>0.15</v>
      </c>
      <c r="AI15" s="37">
        <f t="shared" si="3"/>
        <v>0.3</v>
      </c>
      <c r="AJ15" s="513" t="s">
        <v>200</v>
      </c>
      <c r="AK15" s="473" t="s">
        <v>201</v>
      </c>
      <c r="AL15" s="28" t="s">
        <v>615</v>
      </c>
      <c r="AM15" s="473" t="s">
        <v>23</v>
      </c>
      <c r="AN15" s="513" t="s">
        <v>635</v>
      </c>
      <c r="AO15" s="513" t="s">
        <v>24</v>
      </c>
      <c r="AP15" s="513" t="s">
        <v>636</v>
      </c>
      <c r="AQ15" s="513" t="s">
        <v>637</v>
      </c>
      <c r="AR15" s="513" t="s">
        <v>206</v>
      </c>
      <c r="AS15" s="513" t="s">
        <v>130</v>
      </c>
      <c r="AT15" s="513" t="s">
        <v>208</v>
      </c>
      <c r="AU15" s="513">
        <f>+AV14*AI15</f>
        <v>0.09</v>
      </c>
      <c r="AV15" s="584">
        <f>+AV14-AU15</f>
        <v>0.21</v>
      </c>
      <c r="AW15" s="790"/>
      <c r="AX15" s="780"/>
      <c r="AY15" s="168">
        <v>2</v>
      </c>
      <c r="AZ15" s="13" t="s">
        <v>638</v>
      </c>
      <c r="BA15" s="130" t="str">
        <f>+AS15</f>
        <v>Jefe Oficina Asesora de Planeación</v>
      </c>
      <c r="BB15" s="25">
        <v>44927</v>
      </c>
      <c r="BC15" s="25">
        <v>45291</v>
      </c>
      <c r="BD15" s="130" t="s">
        <v>637</v>
      </c>
      <c r="BE15" s="132">
        <v>44985</v>
      </c>
      <c r="BF15" s="133" t="s">
        <v>639</v>
      </c>
      <c r="BG15" s="646" t="s">
        <v>70</v>
      </c>
      <c r="BH15" s="647">
        <v>45046</v>
      </c>
      <c r="BI15" s="646"/>
      <c r="BJ15" s="646"/>
      <c r="BK15" s="647">
        <v>45107</v>
      </c>
      <c r="BL15" s="133"/>
      <c r="BM15" s="133"/>
      <c r="BN15" s="134">
        <v>45169</v>
      </c>
      <c r="BO15" s="133"/>
      <c r="BP15" s="133"/>
      <c r="BQ15" s="134">
        <v>45230</v>
      </c>
      <c r="BR15" s="133"/>
      <c r="BS15" s="289"/>
      <c r="BT15" s="134">
        <v>45291</v>
      </c>
      <c r="BU15" s="133"/>
      <c r="BV15" s="164"/>
    </row>
  </sheetData>
  <sheetProtection formatCells="0" formatColumns="0" formatRows="0"/>
  <autoFilter ref="A1:BU15"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autoFilter>
  <mergeCells count="203">
    <mergeCell ref="AB14:AB15"/>
    <mergeCell ref="AW14:AW15"/>
    <mergeCell ref="AX14:AX15"/>
    <mergeCell ref="S14:S15"/>
    <mergeCell ref="T14:T15"/>
    <mergeCell ref="U14:U15"/>
    <mergeCell ref="V14:V15"/>
    <mergeCell ref="W14:W15"/>
    <mergeCell ref="X14:X15"/>
    <mergeCell ref="Y14:Y15"/>
    <mergeCell ref="Z14:Z15"/>
    <mergeCell ref="AA14:AA15"/>
    <mergeCell ref="J14:J15"/>
    <mergeCell ref="K14:K15"/>
    <mergeCell ref="L14:L15"/>
    <mergeCell ref="M14:M15"/>
    <mergeCell ref="N14:N15"/>
    <mergeCell ref="O14:O15"/>
    <mergeCell ref="P14:P15"/>
    <mergeCell ref="Q14:Q15"/>
    <mergeCell ref="R14:R15"/>
    <mergeCell ref="A14:A15"/>
    <mergeCell ref="B14:B15"/>
    <mergeCell ref="C14:C15"/>
    <mergeCell ref="D14:D15"/>
    <mergeCell ref="E14:E15"/>
    <mergeCell ref="F14:F15"/>
    <mergeCell ref="G14:G15"/>
    <mergeCell ref="H14:H15"/>
    <mergeCell ref="I14:I15"/>
    <mergeCell ref="V10:V11"/>
    <mergeCell ref="W10:W11"/>
    <mergeCell ref="X10:X11"/>
    <mergeCell ref="Y10:Y11"/>
    <mergeCell ref="Z10:Z11"/>
    <mergeCell ref="AA10:AA11"/>
    <mergeCell ref="AB10:AB11"/>
    <mergeCell ref="AW10:AW11"/>
    <mergeCell ref="AX10:AX11"/>
    <mergeCell ref="A10:A11"/>
    <mergeCell ref="B10:B11"/>
    <mergeCell ref="C10:C11"/>
    <mergeCell ref="D10:D11"/>
    <mergeCell ref="E10:E11"/>
    <mergeCell ref="F10:F11"/>
    <mergeCell ref="G10:G11"/>
    <mergeCell ref="H10:H11"/>
    <mergeCell ref="I10:I11"/>
    <mergeCell ref="J10:J11"/>
    <mergeCell ref="K10:K11"/>
    <mergeCell ref="L10:L11"/>
    <mergeCell ref="M10:M11"/>
    <mergeCell ref="N10:N11"/>
    <mergeCell ref="O10:O11"/>
    <mergeCell ref="P10:P11"/>
    <mergeCell ref="Q10:Q11"/>
    <mergeCell ref="R10:R11"/>
    <mergeCell ref="S10:S11"/>
    <mergeCell ref="T10:T11"/>
    <mergeCell ref="U10:U11"/>
    <mergeCell ref="Q8:Q9"/>
    <mergeCell ref="R8:R9"/>
    <mergeCell ref="M8:M9"/>
    <mergeCell ref="N8:N9"/>
    <mergeCell ref="O8:O9"/>
    <mergeCell ref="R4:R5"/>
    <mergeCell ref="S8:S9"/>
    <mergeCell ref="T8:T9"/>
    <mergeCell ref="P6:P7"/>
    <mergeCell ref="Q6:Q7"/>
    <mergeCell ref="R6:R7"/>
    <mergeCell ref="M4:M5"/>
    <mergeCell ref="T6:T7"/>
    <mergeCell ref="L4:L5"/>
    <mergeCell ref="K4:K5"/>
    <mergeCell ref="J6:J7"/>
    <mergeCell ref="J8:J9"/>
    <mergeCell ref="K6:K7"/>
    <mergeCell ref="K8:K9"/>
    <mergeCell ref="L6:L7"/>
    <mergeCell ref="L8:L9"/>
    <mergeCell ref="P8:P9"/>
    <mergeCell ref="AX8:AX9"/>
    <mergeCell ref="AW6:AW7"/>
    <mergeCell ref="AW8:AW9"/>
    <mergeCell ref="AW4:AW5"/>
    <mergeCell ref="AX4:AX5"/>
    <mergeCell ref="AX6:AX7"/>
    <mergeCell ref="AA6:AA7"/>
    <mergeCell ref="U8:U9"/>
    <mergeCell ref="U6:U7"/>
    <mergeCell ref="G3:H3"/>
    <mergeCell ref="AK3:AL3"/>
    <mergeCell ref="AM3:AN3"/>
    <mergeCell ref="AR3:AS3"/>
    <mergeCell ref="AO3:AP3"/>
    <mergeCell ref="AC2:AC3"/>
    <mergeCell ref="AD2:AD3"/>
    <mergeCell ref="AE2:AH2"/>
    <mergeCell ref="AJ2:AT2"/>
    <mergeCell ref="AI2:AI3"/>
    <mergeCell ref="A1:T2"/>
    <mergeCell ref="U1:AB2"/>
    <mergeCell ref="H4:H5"/>
    <mergeCell ref="I4:I5"/>
    <mergeCell ref="Z6:Z7"/>
    <mergeCell ref="AA8:AA9"/>
    <mergeCell ref="Z8:Z9"/>
    <mergeCell ref="Z4:Z5"/>
    <mergeCell ref="AB4:AB5"/>
    <mergeCell ref="AB6:AB7"/>
    <mergeCell ref="AB8:AB9"/>
    <mergeCell ref="I6:I7"/>
    <mergeCell ref="W4:W5"/>
    <mergeCell ref="Y4:Y5"/>
    <mergeCell ref="AA4:AA5"/>
    <mergeCell ref="U4:U5"/>
    <mergeCell ref="M6:M7"/>
    <mergeCell ref="N6:N7"/>
    <mergeCell ref="O6:O7"/>
    <mergeCell ref="O4:O5"/>
    <mergeCell ref="Q4:Q5"/>
    <mergeCell ref="N4:N5"/>
    <mergeCell ref="P4:P5"/>
    <mergeCell ref="S4:S5"/>
    <mergeCell ref="S6:S7"/>
    <mergeCell ref="T4:T5"/>
    <mergeCell ref="A4:A5"/>
    <mergeCell ref="B4:B5"/>
    <mergeCell ref="C4:C5"/>
    <mergeCell ref="F4:F5"/>
    <mergeCell ref="G4:G5"/>
    <mergeCell ref="Y8:Y9"/>
    <mergeCell ref="V4:V5"/>
    <mergeCell ref="V6:V7"/>
    <mergeCell ref="Y6:Y7"/>
    <mergeCell ref="W6:W7"/>
    <mergeCell ref="D6:D7"/>
    <mergeCell ref="D8:D9"/>
    <mergeCell ref="E4:E5"/>
    <mergeCell ref="E6:E7"/>
    <mergeCell ref="E8:E9"/>
    <mergeCell ref="J4:J5"/>
    <mergeCell ref="D4:D5"/>
    <mergeCell ref="V8:V9"/>
    <mergeCell ref="X4:X5"/>
    <mergeCell ref="X6:X7"/>
    <mergeCell ref="X8:X9"/>
    <mergeCell ref="W8:W9"/>
    <mergeCell ref="I8:I9"/>
    <mergeCell ref="A6:A7"/>
    <mergeCell ref="AY2:AZ3"/>
    <mergeCell ref="BA2:BA3"/>
    <mergeCell ref="BB2:BB3"/>
    <mergeCell ref="BC2:BC3"/>
    <mergeCell ref="BD2:BD3"/>
    <mergeCell ref="AC1:AT1"/>
    <mergeCell ref="AU2:AW3"/>
    <mergeCell ref="AX2:AX3"/>
    <mergeCell ref="AV1:AX1"/>
    <mergeCell ref="AY1:BV1"/>
    <mergeCell ref="BE2:BV2"/>
    <mergeCell ref="A8:A9"/>
    <mergeCell ref="B8:B9"/>
    <mergeCell ref="C8:C9"/>
    <mergeCell ref="F8:F9"/>
    <mergeCell ref="G8:G9"/>
    <mergeCell ref="H8:H9"/>
    <mergeCell ref="B6:B7"/>
    <mergeCell ref="C6:C7"/>
    <mergeCell ref="F6:F7"/>
    <mergeCell ref="G6:G7"/>
    <mergeCell ref="H6:H7"/>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O12:O13"/>
    <mergeCell ref="P12:P13"/>
    <mergeCell ref="Q12:Q13"/>
    <mergeCell ref="R12:R13"/>
    <mergeCell ref="AB12:AB13"/>
    <mergeCell ref="AW12:AW13"/>
    <mergeCell ref="AX12:AX13"/>
    <mergeCell ref="S12:S13"/>
    <mergeCell ref="T12:T13"/>
    <mergeCell ref="U12:U13"/>
    <mergeCell ref="V12:V13"/>
    <mergeCell ref="W12:W13"/>
    <mergeCell ref="X12:X13"/>
    <mergeCell ref="Y12:Y13"/>
    <mergeCell ref="Z12:Z13"/>
    <mergeCell ref="AA12:AA13"/>
  </mergeCells>
  <conditionalFormatting sqref="AC8:AR8">
    <cfRule type="containsText" dxfId="1221" priority="1307" operator="containsText" text="ALTA">
      <formula>NOT(ISERROR(SEARCH("ALTA",AC8)))</formula>
    </cfRule>
    <cfRule type="containsText" dxfId="1220" priority="1306" operator="containsText" text="MEDIA">
      <formula>NOT(ISERROR(SEARCH("MEDIA",AC8)))</formula>
    </cfRule>
    <cfRule type="containsText" dxfId="1219" priority="1305" operator="containsText" text="BAJA">
      <formula>NOT(ISERROR(SEARCH("BAJA",AC8)))</formula>
    </cfRule>
  </conditionalFormatting>
  <conditionalFormatting sqref="AJ4:AK9">
    <cfRule type="containsText" dxfId="1218" priority="1839" operator="containsText" text="BAJA">
      <formula>NOT(ISERROR(SEARCH("BAJA",AJ4)))</formula>
    </cfRule>
    <cfRule type="containsText" dxfId="1217" priority="1840" operator="containsText" text="MEDIA">
      <formula>NOT(ISERROR(SEARCH("MEDIA",AJ4)))</formula>
    </cfRule>
    <cfRule type="containsText" dxfId="1216" priority="1841" operator="containsText" text="ALTA">
      <formula>NOT(ISERROR(SEARCH("ALTA",AJ4)))</formula>
    </cfRule>
  </conditionalFormatting>
  <conditionalFormatting sqref="AJ10:AK15">
    <cfRule type="containsText" dxfId="1215" priority="206" operator="containsText" text="BAJA">
      <formula>NOT(ISERROR(SEARCH("BAJA",AJ10)))</formula>
    </cfRule>
    <cfRule type="containsText" dxfId="1214" priority="207" operator="containsText" text="MEDIA">
      <formula>NOT(ISERROR(SEARCH("MEDIA",AJ10)))</formula>
    </cfRule>
    <cfRule type="containsText" dxfId="1213" priority="208" operator="containsText" text="ALTA">
      <formula>NOT(ISERROR(SEARCH("ALTA",AJ10)))</formula>
    </cfRule>
  </conditionalFormatting>
  <conditionalFormatting sqref="AL8:AL9">
    <cfRule type="containsText" dxfId="1212" priority="1532" operator="containsText" text="MEDIA">
      <formula>NOT(ISERROR(SEARCH("MEDIA",AL8)))</formula>
    </cfRule>
    <cfRule type="containsText" dxfId="1211" priority="1531" operator="containsText" text="BAJA">
      <formula>NOT(ISERROR(SEARCH("BAJA",AL8)))</formula>
    </cfRule>
    <cfRule type="containsText" dxfId="1210" priority="1533" operator="containsText" text="ALTA">
      <formula>NOT(ISERROR(SEARCH("ALTA",AL8)))</formula>
    </cfRule>
  </conditionalFormatting>
  <conditionalFormatting sqref="AN7">
    <cfRule type="containsText" dxfId="1209" priority="1744" operator="containsText" text="MEDIA">
      <formula>NOT(ISERROR(SEARCH("MEDIA",AN7)))</formula>
    </cfRule>
    <cfRule type="containsText" dxfId="1208" priority="1745" operator="containsText" text="ALTA">
      <formula>NOT(ISERROR(SEARCH("ALTA",AN7)))</formula>
    </cfRule>
    <cfRule type="containsText" dxfId="1207" priority="1743" operator="containsText" text="BAJA">
      <formula>NOT(ISERROR(SEARCH("BAJA",AN7)))</formula>
    </cfRule>
  </conditionalFormatting>
  <conditionalFormatting sqref="AP7:AP9">
    <cfRule type="containsText" dxfId="1206" priority="1311" operator="containsText" text="BAJA">
      <formula>NOT(ISERROR(SEARCH("BAJA",AP7)))</formula>
    </cfRule>
    <cfRule type="containsText" dxfId="1205" priority="1313" operator="containsText" text="ALTA">
      <formula>NOT(ISERROR(SEARCH("ALTA",AP7)))</formula>
    </cfRule>
    <cfRule type="containsText" dxfId="1204" priority="1312" operator="containsText" text="MEDIA">
      <formula>NOT(ISERROR(SEARCH("MEDIA",AP7)))</formula>
    </cfRule>
  </conditionalFormatting>
  <conditionalFormatting sqref="AP11">
    <cfRule type="containsText" dxfId="1203" priority="552" operator="containsText" text="ALTA">
      <formula>NOT(ISERROR(SEARCH("ALTA",AP11)))</formula>
    </cfRule>
    <cfRule type="containsText" dxfId="1202" priority="551" operator="containsText" text="MEDIA">
      <formula>NOT(ISERROR(SEARCH("MEDIA",AP11)))</formula>
    </cfRule>
    <cfRule type="containsText" dxfId="1201" priority="550" operator="containsText" text="BAJA">
      <formula>NOT(ISERROR(SEARCH("BAJA",AP11)))</formula>
    </cfRule>
  </conditionalFormatting>
  <conditionalFormatting sqref="AP15">
    <cfRule type="containsText" dxfId="1200" priority="128" operator="containsText" text="BAJA">
      <formula>NOT(ISERROR(SEARCH("BAJA",AP15)))</formula>
    </cfRule>
    <cfRule type="containsText" dxfId="1199" priority="129" operator="containsText" text="MEDIA">
      <formula>NOT(ISERROR(SEARCH("MEDIA",AP15)))</formula>
    </cfRule>
    <cfRule type="containsText" dxfId="1198" priority="130" operator="containsText" text="ALTA">
      <formula>NOT(ISERROR(SEARCH("ALTA",AP15)))</formula>
    </cfRule>
  </conditionalFormatting>
  <conditionalFormatting sqref="AP13:AV13">
    <cfRule type="containsText" dxfId="1197" priority="307" operator="containsText" text="MEDIA">
      <formula>NOT(ISERROR(SEARCH("MEDIA",AP13)))</formula>
    </cfRule>
    <cfRule type="containsText" dxfId="1196" priority="306" operator="containsText" text="BAJA">
      <formula>NOT(ISERROR(SEARCH("BAJA",AP13)))</formula>
    </cfRule>
    <cfRule type="containsText" dxfId="1195" priority="308" operator="containsText" text="ALTA">
      <formula>NOT(ISERROR(SEARCH("ALTA",AP13)))</formula>
    </cfRule>
  </conditionalFormatting>
  <conditionalFormatting sqref="AQ9">
    <cfRule type="containsText" dxfId="1194" priority="1301" operator="containsText" text="ALTA">
      <formula>NOT(ISERROR(SEARCH("ALTA",AQ9)))</formula>
    </cfRule>
    <cfRule type="containsText" dxfId="1193" priority="1300" operator="containsText" text="MEDIA">
      <formula>NOT(ISERROR(SEARCH("MEDIA",AQ9)))</formula>
    </cfRule>
    <cfRule type="containsText" dxfId="1192" priority="1299" operator="containsText" text="BAJA">
      <formula>NOT(ISERROR(SEARCH("BAJA",AQ9)))</formula>
    </cfRule>
  </conditionalFormatting>
  <conditionalFormatting sqref="AR6">
    <cfRule type="containsText" dxfId="1191" priority="1893" operator="containsText" text="BAJA">
      <formula>NOT(ISERROR(SEARCH("BAJA",AR6)))</formula>
    </cfRule>
    <cfRule type="containsText" dxfId="1190" priority="1894" operator="containsText" text="MEDIA">
      <formula>NOT(ISERROR(SEARCH("MEDIA",AR6)))</formula>
    </cfRule>
    <cfRule type="containsText" dxfId="1189" priority="1895" operator="containsText" text="ALTA">
      <formula>NOT(ISERROR(SEARCH("ALTA",AR6)))</formula>
    </cfRule>
  </conditionalFormatting>
  <conditionalFormatting sqref="AR10">
    <cfRule type="containsText" dxfId="1188" priority="636" operator="containsText" text="ALTA">
      <formula>NOT(ISERROR(SEARCH("ALTA",AR10)))</formula>
    </cfRule>
    <cfRule type="containsText" dxfId="1187" priority="635" operator="containsText" text="MEDIA">
      <formula>NOT(ISERROR(SEARCH("MEDIA",AR10)))</formula>
    </cfRule>
    <cfRule type="containsText" dxfId="1186" priority="634" operator="containsText" text="BAJA">
      <formula>NOT(ISERROR(SEARCH("BAJA",AR10)))</formula>
    </cfRule>
  </conditionalFormatting>
  <conditionalFormatting sqref="AR12">
    <cfRule type="containsText" dxfId="1185" priority="420" operator="containsText" text="BAJA">
      <formula>NOT(ISERROR(SEARCH("BAJA",AR12)))</formula>
    </cfRule>
    <cfRule type="containsText" dxfId="1184" priority="421" operator="containsText" text="MEDIA">
      <formula>NOT(ISERROR(SEARCH("MEDIA",AR12)))</formula>
    </cfRule>
    <cfRule type="containsText" dxfId="1183" priority="422" operator="containsText" text="ALTA">
      <formula>NOT(ISERROR(SEARCH("ALTA",AR12)))</formula>
    </cfRule>
  </conditionalFormatting>
  <conditionalFormatting sqref="AR14">
    <cfRule type="containsText" dxfId="1182" priority="211" operator="containsText" text="ALTA">
      <formula>NOT(ISERROR(SEARCH("ALTA",AR14)))</formula>
    </cfRule>
    <cfRule type="containsText" dxfId="1181" priority="210" operator="containsText" text="MEDIA">
      <formula>NOT(ISERROR(SEARCH("MEDIA",AR14)))</formula>
    </cfRule>
    <cfRule type="containsText" dxfId="1180" priority="209" operator="containsText" text="BAJA">
      <formula>NOT(ISERROR(SEARCH("BAJA",AR14)))</formula>
    </cfRule>
  </conditionalFormatting>
  <conditionalFormatting sqref="AU12:AU13">
    <cfRule type="containsText" dxfId="1179" priority="318" operator="containsText" text="ALTA">
      <formula>NOT(ISERROR(SEARCH("ALTA",AU12)))</formula>
    </cfRule>
  </conditionalFormatting>
  <conditionalFormatting sqref="AU12:AU15">
    <cfRule type="containsText" dxfId="1178" priority="105" operator="containsText" text="BAJA">
      <formula>NOT(ISERROR(SEARCH("BAJA",AU12)))</formula>
    </cfRule>
    <cfRule type="containsText" dxfId="1177" priority="106" operator="containsText" text="MEDIA">
      <formula>NOT(ISERROR(SEARCH("MEDIA",AU12)))</formula>
    </cfRule>
  </conditionalFormatting>
  <conditionalFormatting sqref="AU14:AU15">
    <cfRule type="containsText" dxfId="1176" priority="107" operator="containsText" text="ALTA">
      <formula>NOT(ISERROR(SEARCH("ALTA",AU14)))</formula>
    </cfRule>
  </conditionalFormatting>
  <conditionalFormatting sqref="AU4:AV4">
    <cfRule type="cellIs" dxfId="1175" priority="1183" operator="greaterThan">
      <formula>75%</formula>
    </cfRule>
    <cfRule type="cellIs" dxfId="1174" priority="1184" operator="between">
      <formula>51%</formula>
      <formula>75%</formula>
    </cfRule>
    <cfRule type="cellIs" dxfId="1173" priority="1185" operator="between">
      <formula>26%</formula>
      <formula>50%</formula>
    </cfRule>
    <cfRule type="cellIs" dxfId="1172" priority="1186" operator="between">
      <formula>0%</formula>
      <formula>25%</formula>
    </cfRule>
    <cfRule type="containsText" dxfId="1171" priority="1896" operator="containsText" text="BAJA">
      <formula>NOT(ISERROR(SEARCH("BAJA",AU4)))</formula>
    </cfRule>
    <cfRule type="containsText" dxfId="1170" priority="1897" operator="containsText" text="MEDIA">
      <formula>NOT(ISERROR(SEARCH("MEDIA",AU4)))</formula>
    </cfRule>
    <cfRule type="containsText" dxfId="1169" priority="1898" operator="containsText" text="ALTA">
      <formula>NOT(ISERROR(SEARCH("ALTA",AU4)))</formula>
    </cfRule>
  </conditionalFormatting>
  <conditionalFormatting sqref="AU5:AV11">
    <cfRule type="containsText" dxfId="1168" priority="519" operator="containsText" text="ALTA">
      <formula>NOT(ISERROR(SEARCH("ALTA",AU5)))</formula>
    </cfRule>
    <cfRule type="containsText" dxfId="1167" priority="518" operator="containsText" text="MEDIA">
      <formula>NOT(ISERROR(SEARCH("MEDIA",AU5)))</formula>
    </cfRule>
    <cfRule type="containsText" dxfId="1166" priority="517" operator="containsText" text="BAJA">
      <formula>NOT(ISERROR(SEARCH("BAJA",AU5)))</formula>
    </cfRule>
  </conditionalFormatting>
  <conditionalFormatting sqref="AV5:AV15">
    <cfRule type="cellIs" dxfId="1165" priority="91" operator="greaterThan">
      <formula>75%</formula>
    </cfRule>
    <cfRule type="cellIs" dxfId="1164" priority="94" operator="between">
      <formula>0%</formula>
      <formula>25%</formula>
    </cfRule>
    <cfRule type="cellIs" dxfId="1163" priority="93" operator="between">
      <formula>26%</formula>
      <formula>50%</formula>
    </cfRule>
    <cfRule type="cellIs" dxfId="1162" priority="92" operator="between">
      <formula>51%</formula>
      <formula>75%</formula>
    </cfRule>
  </conditionalFormatting>
  <conditionalFormatting sqref="AV12">
    <cfRule type="containsText" dxfId="1161" priority="313" operator="containsText" text="BAJA">
      <formula>NOT(ISERROR(SEARCH("BAJA",AV12)))</formula>
    </cfRule>
    <cfRule type="containsText" dxfId="1160" priority="315" operator="containsText" text="ALTA">
      <formula>NOT(ISERROR(SEARCH("ALTA",AV12)))</formula>
    </cfRule>
    <cfRule type="containsText" dxfId="1159" priority="314" operator="containsText" text="MEDIA">
      <formula>NOT(ISERROR(SEARCH("MEDIA",AV12)))</formula>
    </cfRule>
  </conditionalFormatting>
  <conditionalFormatting sqref="AV14:AV15">
    <cfRule type="containsText" dxfId="1158" priority="97" operator="containsText" text="ALTA">
      <formula>NOT(ISERROR(SEARCH("ALTA",AV14)))</formula>
    </cfRule>
    <cfRule type="containsText" dxfId="1157" priority="96" operator="containsText" text="MEDIA">
      <formula>NOT(ISERROR(SEARCH("MEDIA",AV14)))</formula>
    </cfRule>
    <cfRule type="containsText" dxfId="1156" priority="95" operator="containsText" text="BAJA">
      <formula>NOT(ISERROR(SEARCH("BAJA",AV14)))</formula>
    </cfRule>
  </conditionalFormatting>
  <dataValidations count="5">
    <dataValidation type="list" allowBlank="1" showInputMessage="1" showErrorMessage="1" sqref="AK4:AK15 A4:A15" xr:uid="{00000000-0002-0000-0500-000000000000}">
      <formula1>"SI,NO"</formula1>
    </dataValidation>
    <dataValidation type="list" allowBlank="1" showInputMessage="1" showErrorMessage="1" sqref="AR4:AR15" xr:uid="{00000000-0002-0000-0500-000002000000}">
      <formula1>"Asignado,No Asignado"</formula1>
    </dataValidation>
    <dataValidation type="list" allowBlank="1" showInputMessage="1" showErrorMessage="1" sqref="AT4:AT15" xr:uid="{00000000-0002-0000-0500-000003000000}">
      <formula1>"Adecuado,Inadecuado"</formula1>
    </dataValidation>
    <dataValidation type="list" allowBlank="1" showInputMessage="1" showErrorMessage="1" sqref="AJ4:AJ15" xr:uid="{00000000-0002-0000-0500-000004000000}">
      <formula1>"Confiable,No confiable"</formula1>
    </dataValidation>
    <dataValidation type="list" allowBlank="1" showInputMessage="1" showErrorMessage="1" sqref="AG4:AG15" xr:uid="{00000000-0002-0000-0500-000001000000}">
      <formula1>"Manual,Automático"</formula1>
    </dataValidation>
  </dataValidations>
  <hyperlinks>
    <hyperlink ref="BG4" r:id="rId1" xr:uid="{1DE484A4-5E2B-4514-8C69-44E167966A31}"/>
    <hyperlink ref="BG5" r:id="rId2" xr:uid="{FBFE7F57-F3C7-4095-8B6B-668F39366FE7}"/>
    <hyperlink ref="BG6" r:id="rId3" xr:uid="{98FF8BCE-5B14-48F2-BC77-B951DB2BDC34}"/>
    <hyperlink ref="BG9" r:id="rId4" xr:uid="{D74742FE-AA3E-478D-9E8D-131C5AD82AFE}"/>
    <hyperlink ref="BG10" r:id="rId5" xr:uid="{D8D4714B-1870-4E43-A723-2367E26F3D2C}"/>
    <hyperlink ref="BG12" r:id="rId6" xr:uid="{F6E88F84-2649-4C46-8BFC-5D1BA8F7C009}"/>
    <hyperlink ref="BG13" r:id="rId7" display="https://loteriadebogota.com/wp-content/uploads/Seguimiento-Matriz-de-Riesgos-2022-corte-31-12-2022.pdf" xr:uid="{3C65BEC4-FADE-4062-B938-DA3377A1D429}"/>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9000000}">
          <x14:formula1>
            <xm:f>Listas!$J$2:$J$6</xm:f>
          </x14:formula1>
          <xm:sqref>AX4:AX8 AX10:AX15</xm:sqref>
        </x14:dataValidation>
        <x14:dataValidation type="list" allowBlank="1" showInputMessage="1" showErrorMessage="1" xr:uid="{00000000-0002-0000-0500-00000C000000}">
          <x14:formula1>
            <xm:f>Listas!$N$2:$N$7</xm:f>
          </x14:formula1>
          <xm:sqref>M4:M8 M10:M15</xm:sqref>
        </x14:dataValidation>
        <x14:dataValidation type="list" allowBlank="1" showInputMessage="1" showErrorMessage="1" xr:uid="{00000000-0002-0000-0500-00000D000000}">
          <x14:formula1>
            <xm:f>Listas!$O$2:$O$7</xm:f>
          </x14:formula1>
          <xm:sqref>O4:O8 O10:O15</xm:sqref>
        </x14:dataValidation>
        <x14:dataValidation type="list" allowBlank="1" showInputMessage="1" showErrorMessage="1" xr:uid="{00000000-0002-0000-0500-00000E000000}">
          <x14:formula1>
            <xm:f>Listas!$P$2:$P$7</xm:f>
          </x14:formula1>
          <xm:sqref>Q4:Q8 Q10:Q15</xm:sqref>
        </x14:dataValidation>
        <x14:dataValidation type="list" allowBlank="1" showInputMessage="1" showErrorMessage="1" xr:uid="{00000000-0002-0000-0500-00000F000000}">
          <x14:formula1>
            <xm:f>Listas!$Q$2:$Q$8</xm:f>
          </x14:formula1>
          <xm:sqref>J4:J8 J10:J15</xm:sqref>
        </x14:dataValidation>
        <x14:dataValidation type="list" allowBlank="1" showInputMessage="1" showErrorMessage="1" xr:uid="{00000000-0002-0000-0500-000005000000}">
          <x14:formula1>
            <xm:f>Listas!$F$2:$F$4</xm:f>
          </x14:formula1>
          <xm:sqref>AE4:AE15</xm:sqref>
        </x14:dataValidation>
        <x14:dataValidation type="list" allowBlank="1" showInputMessage="1" showErrorMessage="1" xr:uid="{00000000-0002-0000-0500-000006000000}">
          <x14:formula1>
            <xm:f>Listas!$C$2:$C$8</xm:f>
          </x14:formula1>
          <xm:sqref>E4:E15</xm:sqref>
        </x14:dataValidation>
        <x14:dataValidation type="list" allowBlank="1" showInputMessage="1" showErrorMessage="1" xr:uid="{00000000-0002-0000-0500-000007000000}">
          <x14:formula1>
            <xm:f>Listas!$H$2:$H$3</xm:f>
          </x14:formula1>
          <xm:sqref>AM4:AM15</xm:sqref>
        </x14:dataValidation>
        <x14:dataValidation type="list" allowBlank="1" showInputMessage="1" showErrorMessage="1" xr:uid="{00000000-0002-0000-0500-000008000000}">
          <x14:formula1>
            <xm:f>Listas!$I$2:$I$3</xm:f>
          </x14:formula1>
          <xm:sqref>AO4:AO15</xm:sqref>
        </x14:dataValidation>
        <x14:dataValidation type="list" allowBlank="1" showInputMessage="1" showErrorMessage="1" xr:uid="{00000000-0002-0000-0500-00000A000000}">
          <x14:formula1>
            <xm:f>Listas!$B$2:$B$7</xm:f>
          </x14:formula1>
          <xm:sqref>D4:D15</xm:sqref>
        </x14:dataValidation>
        <x14:dataValidation type="list" allowBlank="1" showInputMessage="1" showErrorMessage="1" xr:uid="{00000000-0002-0000-0500-00000B000000}">
          <x14:formula1>
            <xm:f>Listas!$G$2:$G$11</xm:f>
          </x14:formula1>
          <xm:sqref>C4:C15</xm:sqref>
        </x14:dataValidation>
        <x14:dataValidation type="list" allowBlank="1" showInputMessage="1" showErrorMessage="1" xr:uid="{00000000-0002-0000-0500-000010000000}">
          <x14:formula1>
            <xm:f>Listas!$K$2:$K$6</xm:f>
          </x14:formula1>
          <xm:sqref>S4:S15</xm:sqref>
        </x14:dataValidation>
        <x14:dataValidation type="list" allowBlank="1" showInputMessage="1" showErrorMessage="1" xr:uid="{00000000-0002-0000-0500-000011000000}">
          <x14:formula1>
            <xm:f>Listas!$L$2:$L$5</xm:f>
          </x14:formula1>
          <xm:sqref>T4:T15</xm:sqref>
        </x14:dataValidation>
        <x14:dataValidation type="list" allowBlank="1" showInputMessage="1" showErrorMessage="1" xr:uid="{00000000-0002-0000-0500-000012000000}">
          <x14:formula1>
            <xm:f>Listas!$M$2:$M$15</xm:f>
          </x14:formula1>
          <xm:sqref>B4:B15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BW11"/>
  <sheetViews>
    <sheetView zoomScale="70" zoomScaleNormal="70" workbookViewId="0">
      <pane ySplit="3" topLeftCell="A4" activePane="bottomLeft" state="frozen"/>
      <selection activeCell="I4" sqref="I4:I5"/>
      <selection pane="bottomLeft" activeCell="H11" sqref="H11"/>
    </sheetView>
  </sheetViews>
  <sheetFormatPr baseColWidth="10" defaultColWidth="11.44140625" defaultRowHeight="15" customHeight="1" x14ac:dyDescent="0.3"/>
  <cols>
    <col min="1" max="1" width="14.109375" style="1" customWidth="1"/>
    <col min="2" max="2" width="16.5546875" style="6" customWidth="1"/>
    <col min="3" max="3" width="17.33203125" style="6" customWidth="1"/>
    <col min="4" max="4" width="15.6640625" style="6" customWidth="1"/>
    <col min="5" max="5" width="19.5546875" style="6" customWidth="1"/>
    <col min="6" max="6" width="44.109375" style="2" customWidth="1"/>
    <col min="7" max="7" width="9.6640625" style="2" customWidth="1"/>
    <col min="8" max="8" width="20" style="2" customWidth="1"/>
    <col min="9" max="9" width="43.33203125" style="2" customWidth="1"/>
    <col min="10" max="10" width="14.6640625" style="2" bestFit="1" customWidth="1"/>
    <col min="11" max="11" width="17.33203125" style="2" customWidth="1"/>
    <col min="12" max="12" width="16" style="2" customWidth="1"/>
    <col min="13" max="13" width="22.5546875" style="2" customWidth="1"/>
    <col min="14" max="14" width="4.6640625" style="2" hidden="1" customWidth="1"/>
    <col min="15" max="15" width="25.109375" style="2" customWidth="1"/>
    <col min="16" max="16" width="3.44140625" style="2" hidden="1" customWidth="1"/>
    <col min="17" max="17" width="17.44140625" style="2" customWidth="1"/>
    <col min="18" max="18" width="3" style="2" hidden="1" customWidth="1"/>
    <col min="19" max="20" width="21.88671875" style="2" customWidth="1"/>
    <col min="21" max="21" width="10.6640625" style="2" hidden="1" customWidth="1"/>
    <col min="22" max="22" width="15" style="2" bestFit="1" customWidth="1"/>
    <col min="23" max="24" width="5.6640625" style="21" hidden="1" customWidth="1"/>
    <col min="25" max="25" width="13.6640625" style="2" customWidth="1"/>
    <col min="26" max="26" width="5.6640625" style="21" hidden="1" customWidth="1"/>
    <col min="27" max="27" width="16.88671875" style="2" bestFit="1" customWidth="1"/>
    <col min="28" max="28" width="5.44140625" style="2" hidden="1" customWidth="1"/>
    <col min="29" max="29" width="31.5546875" style="2" customWidth="1"/>
    <col min="30" max="30" width="28" style="2" customWidth="1"/>
    <col min="31" max="31" width="86.33203125" style="2" customWidth="1"/>
    <col min="32" max="32" width="34.33203125" style="2" customWidth="1"/>
    <col min="33" max="33" width="8.44140625" style="21" customWidth="1"/>
    <col min="34" max="34" width="20.33203125" style="21" customWidth="1"/>
    <col min="35" max="35" width="9" style="21" customWidth="1"/>
    <col min="36" max="36" width="14.109375" style="21" customWidth="1"/>
    <col min="37" max="37" width="16.44140625" style="2" customWidth="1"/>
    <col min="38" max="38" width="6.6640625" style="2" customWidth="1"/>
    <col min="39" max="39" width="63.6640625" style="2" customWidth="1"/>
    <col min="40" max="40" width="14.6640625" style="6" customWidth="1"/>
    <col min="41" max="41" width="20.6640625" style="2" customWidth="1"/>
    <col min="42" max="42" width="8.88671875" style="2" customWidth="1"/>
    <col min="43" max="43" width="12.109375" style="2" customWidth="1"/>
    <col min="44" max="44" width="14.88671875" style="2" customWidth="1"/>
    <col min="45" max="45" width="9.109375" style="2" customWidth="1"/>
    <col min="46" max="46" width="33.6640625" style="2" customWidth="1"/>
    <col min="47" max="47" width="13.6640625" style="2" customWidth="1"/>
    <col min="48" max="48" width="13.6640625" style="2" hidden="1" customWidth="1"/>
    <col min="49" max="49" width="13.6640625" style="24" customWidth="1"/>
    <col min="50" max="50" width="13.6640625" style="2" customWidth="1"/>
    <col min="51" max="51" width="15.33203125" style="2" customWidth="1"/>
    <col min="52" max="52" width="2.33203125" style="5" customWidth="1"/>
    <col min="53" max="53" width="49.33203125" style="5" customWidth="1"/>
    <col min="54" max="54" width="17" style="4" customWidth="1"/>
    <col min="55" max="56" width="11.5546875" style="3" customWidth="1"/>
    <col min="57" max="57" width="21.88671875" style="2" customWidth="1"/>
    <col min="58" max="58" width="14.88671875" style="1" customWidth="1"/>
    <col min="59" max="60" width="36.5546875" style="1" customWidth="1"/>
    <col min="61" max="61" width="14.88671875" style="1" customWidth="1"/>
    <col min="62" max="62" width="53.88671875" style="1" customWidth="1"/>
    <col min="63" max="63" width="20.44140625" style="1" customWidth="1"/>
    <col min="64" max="64" width="14.88671875" style="1" customWidth="1"/>
    <col min="65" max="65" width="47" style="1" customWidth="1"/>
    <col min="66" max="66" width="18.88671875" style="1" customWidth="1"/>
    <col min="67" max="67" width="11.44140625" style="1"/>
    <col min="68" max="68" width="24" style="1" customWidth="1"/>
    <col min="69" max="69" width="15.6640625" style="1" customWidth="1"/>
    <col min="70" max="70" width="11.44140625" style="1"/>
    <col min="71" max="71" width="26" style="1" customWidth="1"/>
    <col min="72" max="72" width="18.88671875" style="1" customWidth="1"/>
    <col min="73" max="73" width="11.44140625" style="1"/>
    <col min="74" max="74" width="22.5546875" style="1" customWidth="1"/>
    <col min="75" max="75" width="20.6640625" style="1" customWidth="1"/>
    <col min="76" max="254" width="11.44140625" style="1"/>
    <col min="255" max="255" width="21.88671875" style="1" customWidth="1"/>
    <col min="256" max="256" width="13.88671875" style="1" customWidth="1"/>
    <col min="257" max="257" width="38.6640625" style="1" customWidth="1"/>
    <col min="258" max="258" width="3" style="1" bestFit="1" customWidth="1"/>
    <col min="259" max="259" width="32.33203125" style="1" customWidth="1"/>
    <col min="260" max="260" width="46.33203125" style="1" customWidth="1"/>
    <col min="261" max="261" width="19" style="1" customWidth="1"/>
    <col min="262" max="262" width="0" style="1" hidden="1" customWidth="1"/>
    <col min="263" max="263" width="17.6640625" style="1" customWidth="1"/>
    <col min="264" max="264" width="0" style="1" hidden="1" customWidth="1"/>
    <col min="265" max="265" width="22.33203125" style="1" customWidth="1"/>
    <col min="266" max="266" width="5.33203125" style="1" customWidth="1"/>
    <col min="267" max="267" width="36.33203125" style="1" customWidth="1"/>
    <col min="268" max="268" width="5.6640625" style="1" customWidth="1"/>
    <col min="269" max="269" width="0" style="1" hidden="1" customWidth="1"/>
    <col min="270" max="270" width="20.6640625" style="1" customWidth="1"/>
    <col min="271" max="271" width="4.88671875" style="1" customWidth="1"/>
    <col min="272" max="272" width="0" style="1" hidden="1" customWidth="1"/>
    <col min="273" max="273" width="24.6640625" style="1" customWidth="1"/>
    <col min="274" max="274" width="12.33203125" style="1" customWidth="1"/>
    <col min="275" max="275" width="0" style="1" hidden="1" customWidth="1"/>
    <col min="276" max="276" width="3.44140625" style="1" customWidth="1"/>
    <col min="277" max="277" width="0" style="1" hidden="1" customWidth="1"/>
    <col min="278" max="278" width="17.6640625" style="1" customWidth="1"/>
    <col min="279" max="279" width="3.44140625" style="1" customWidth="1"/>
    <col min="280" max="280" width="0" style="1" hidden="1" customWidth="1"/>
    <col min="281" max="281" width="23.6640625" style="1" customWidth="1"/>
    <col min="282" max="282" width="10" style="1" customWidth="1"/>
    <col min="283" max="283" width="0" style="1" hidden="1" customWidth="1"/>
    <col min="284" max="285" width="14.6640625" style="1" customWidth="1"/>
    <col min="286" max="286" width="12.88671875" style="1" customWidth="1"/>
    <col min="287" max="287" width="3.33203125" style="1" customWidth="1"/>
    <col min="288" max="288" width="30.33203125" style="1" customWidth="1"/>
    <col min="289" max="289" width="5" style="1" customWidth="1"/>
    <col min="290" max="290" width="0" style="1" hidden="1" customWidth="1"/>
    <col min="291" max="291" width="14.33203125" style="1" customWidth="1"/>
    <col min="292" max="292" width="5.6640625" style="1" customWidth="1"/>
    <col min="293" max="293" width="0" style="1" hidden="1" customWidth="1"/>
    <col min="294" max="294" width="17.33203125" style="1" customWidth="1"/>
    <col min="295" max="295" width="12.6640625" style="1" customWidth="1"/>
    <col min="296" max="296" width="0" style="1" hidden="1" customWidth="1"/>
    <col min="297" max="297" width="5.33203125" style="1" customWidth="1"/>
    <col min="298" max="298" width="0" style="1" hidden="1" customWidth="1"/>
    <col min="299" max="299" width="17" style="1" customWidth="1"/>
    <col min="300" max="300" width="6.33203125" style="1" customWidth="1"/>
    <col min="301" max="301" width="0" style="1" hidden="1" customWidth="1"/>
    <col min="302" max="302" width="14.33203125" style="1" customWidth="1"/>
    <col min="303" max="303" width="7.5546875" style="1" customWidth="1"/>
    <col min="304" max="304" width="0" style="1" hidden="1" customWidth="1"/>
    <col min="305" max="306" width="14.33203125" style="1" customWidth="1"/>
    <col min="307" max="307" width="20.88671875" style="1" customWidth="1"/>
    <col min="308" max="308" width="14.44140625" style="1" customWidth="1"/>
    <col min="309" max="309" width="15" style="1" customWidth="1"/>
    <col min="310" max="310" width="2.6640625" style="1" customWidth="1"/>
    <col min="311" max="311" width="11.6640625" style="1" customWidth="1"/>
    <col min="312" max="312" width="11.5546875" style="1" customWidth="1"/>
    <col min="313" max="313" width="2.33203125" style="1" customWidth="1"/>
    <col min="314" max="314" width="41" style="1" customWidth="1"/>
    <col min="315" max="315" width="14.33203125" style="1" customWidth="1"/>
    <col min="316" max="317" width="11.5546875" style="1" customWidth="1"/>
    <col min="318" max="318" width="21.88671875" style="1" customWidth="1"/>
    <col min="319" max="510" width="11.44140625" style="1"/>
    <col min="511" max="511" width="21.88671875" style="1" customWidth="1"/>
    <col min="512" max="512" width="13.88671875" style="1" customWidth="1"/>
    <col min="513" max="513" width="38.6640625" style="1" customWidth="1"/>
    <col min="514" max="514" width="3" style="1" bestFit="1" customWidth="1"/>
    <col min="515" max="515" width="32.33203125" style="1" customWidth="1"/>
    <col min="516" max="516" width="46.33203125" style="1" customWidth="1"/>
    <col min="517" max="517" width="19" style="1" customWidth="1"/>
    <col min="518" max="518" width="0" style="1" hidden="1" customWidth="1"/>
    <col min="519" max="519" width="17.6640625" style="1" customWidth="1"/>
    <col min="520" max="520" width="0" style="1" hidden="1" customWidth="1"/>
    <col min="521" max="521" width="22.33203125" style="1" customWidth="1"/>
    <col min="522" max="522" width="5.33203125" style="1" customWidth="1"/>
    <col min="523" max="523" width="36.33203125" style="1" customWidth="1"/>
    <col min="524" max="524" width="5.6640625" style="1" customWidth="1"/>
    <col min="525" max="525" width="0" style="1" hidden="1" customWidth="1"/>
    <col min="526" max="526" width="20.6640625" style="1" customWidth="1"/>
    <col min="527" max="527" width="4.88671875" style="1" customWidth="1"/>
    <col min="528" max="528" width="0" style="1" hidden="1" customWidth="1"/>
    <col min="529" max="529" width="24.6640625" style="1" customWidth="1"/>
    <col min="530" max="530" width="12.33203125" style="1" customWidth="1"/>
    <col min="531" max="531" width="0" style="1" hidden="1" customWidth="1"/>
    <col min="532" max="532" width="3.44140625" style="1" customWidth="1"/>
    <col min="533" max="533" width="0" style="1" hidden="1" customWidth="1"/>
    <col min="534" max="534" width="17.6640625" style="1" customWidth="1"/>
    <col min="535" max="535" width="3.44140625" style="1" customWidth="1"/>
    <col min="536" max="536" width="0" style="1" hidden="1" customWidth="1"/>
    <col min="537" max="537" width="23.6640625" style="1" customWidth="1"/>
    <col min="538" max="538" width="10" style="1" customWidth="1"/>
    <col min="539" max="539" width="0" style="1" hidden="1" customWidth="1"/>
    <col min="540" max="541" width="14.6640625" style="1" customWidth="1"/>
    <col min="542" max="542" width="12.88671875" style="1" customWidth="1"/>
    <col min="543" max="543" width="3.33203125" style="1" customWidth="1"/>
    <col min="544" max="544" width="30.33203125" style="1" customWidth="1"/>
    <col min="545" max="545" width="5" style="1" customWidth="1"/>
    <col min="546" max="546" width="0" style="1" hidden="1" customWidth="1"/>
    <col min="547" max="547" width="14.33203125" style="1" customWidth="1"/>
    <col min="548" max="548" width="5.6640625" style="1" customWidth="1"/>
    <col min="549" max="549" width="0" style="1" hidden="1" customWidth="1"/>
    <col min="550" max="550" width="17.33203125" style="1" customWidth="1"/>
    <col min="551" max="551" width="12.6640625" style="1" customWidth="1"/>
    <col min="552" max="552" width="0" style="1" hidden="1" customWidth="1"/>
    <col min="553" max="553" width="5.33203125" style="1" customWidth="1"/>
    <col min="554" max="554" width="0" style="1" hidden="1" customWidth="1"/>
    <col min="555" max="555" width="17" style="1" customWidth="1"/>
    <col min="556" max="556" width="6.33203125" style="1" customWidth="1"/>
    <col min="557" max="557" width="0" style="1" hidden="1" customWidth="1"/>
    <col min="558" max="558" width="14.33203125" style="1" customWidth="1"/>
    <col min="559" max="559" width="7.5546875" style="1" customWidth="1"/>
    <col min="560" max="560" width="0" style="1" hidden="1" customWidth="1"/>
    <col min="561" max="562" width="14.33203125" style="1" customWidth="1"/>
    <col min="563" max="563" width="20.88671875" style="1" customWidth="1"/>
    <col min="564" max="564" width="14.44140625" style="1" customWidth="1"/>
    <col min="565" max="565" width="15" style="1" customWidth="1"/>
    <col min="566" max="566" width="2.6640625" style="1" customWidth="1"/>
    <col min="567" max="567" width="11.6640625" style="1" customWidth="1"/>
    <col min="568" max="568" width="11.5546875" style="1" customWidth="1"/>
    <col min="569" max="569" width="2.33203125" style="1" customWidth="1"/>
    <col min="570" max="570" width="41" style="1" customWidth="1"/>
    <col min="571" max="571" width="14.33203125" style="1" customWidth="1"/>
    <col min="572" max="573" width="11.5546875" style="1" customWidth="1"/>
    <col min="574" max="574" width="21.88671875" style="1" customWidth="1"/>
    <col min="575" max="766" width="11.44140625" style="1"/>
    <col min="767" max="767" width="21.88671875" style="1" customWidth="1"/>
    <col min="768" max="768" width="13.88671875" style="1" customWidth="1"/>
    <col min="769" max="769" width="38.6640625" style="1" customWidth="1"/>
    <col min="770" max="770" width="3" style="1" bestFit="1" customWidth="1"/>
    <col min="771" max="771" width="32.33203125" style="1" customWidth="1"/>
    <col min="772" max="772" width="46.33203125" style="1" customWidth="1"/>
    <col min="773" max="773" width="19" style="1" customWidth="1"/>
    <col min="774" max="774" width="0" style="1" hidden="1" customWidth="1"/>
    <col min="775" max="775" width="17.6640625" style="1" customWidth="1"/>
    <col min="776" max="776" width="0" style="1" hidden="1" customWidth="1"/>
    <col min="777" max="777" width="22.33203125" style="1" customWidth="1"/>
    <col min="778" max="778" width="5.33203125" style="1" customWidth="1"/>
    <col min="779" max="779" width="36.33203125" style="1" customWidth="1"/>
    <col min="780" max="780" width="5.6640625" style="1" customWidth="1"/>
    <col min="781" max="781" width="0" style="1" hidden="1" customWidth="1"/>
    <col min="782" max="782" width="20.6640625" style="1" customWidth="1"/>
    <col min="783" max="783" width="4.88671875" style="1" customWidth="1"/>
    <col min="784" max="784" width="0" style="1" hidden="1" customWidth="1"/>
    <col min="785" max="785" width="24.6640625" style="1" customWidth="1"/>
    <col min="786" max="786" width="12.33203125" style="1" customWidth="1"/>
    <col min="787" max="787" width="0" style="1" hidden="1" customWidth="1"/>
    <col min="788" max="788" width="3.44140625" style="1" customWidth="1"/>
    <col min="789" max="789" width="0" style="1" hidden="1" customWidth="1"/>
    <col min="790" max="790" width="17.6640625" style="1" customWidth="1"/>
    <col min="791" max="791" width="3.44140625" style="1" customWidth="1"/>
    <col min="792" max="792" width="0" style="1" hidden="1" customWidth="1"/>
    <col min="793" max="793" width="23.6640625" style="1" customWidth="1"/>
    <col min="794" max="794" width="10" style="1" customWidth="1"/>
    <col min="795" max="795" width="0" style="1" hidden="1" customWidth="1"/>
    <col min="796" max="797" width="14.6640625" style="1" customWidth="1"/>
    <col min="798" max="798" width="12.88671875" style="1" customWidth="1"/>
    <col min="799" max="799" width="3.33203125" style="1" customWidth="1"/>
    <col min="800" max="800" width="30.33203125" style="1" customWidth="1"/>
    <col min="801" max="801" width="5" style="1" customWidth="1"/>
    <col min="802" max="802" width="0" style="1" hidden="1" customWidth="1"/>
    <col min="803" max="803" width="14.33203125" style="1" customWidth="1"/>
    <col min="804" max="804" width="5.6640625" style="1" customWidth="1"/>
    <col min="805" max="805" width="0" style="1" hidden="1" customWidth="1"/>
    <col min="806" max="806" width="17.33203125" style="1" customWidth="1"/>
    <col min="807" max="807" width="12.6640625" style="1" customWidth="1"/>
    <col min="808" max="808" width="0" style="1" hidden="1" customWidth="1"/>
    <col min="809" max="809" width="5.33203125" style="1" customWidth="1"/>
    <col min="810" max="810" width="0" style="1" hidden="1" customWidth="1"/>
    <col min="811" max="811" width="17" style="1" customWidth="1"/>
    <col min="812" max="812" width="6.33203125" style="1" customWidth="1"/>
    <col min="813" max="813" width="0" style="1" hidden="1" customWidth="1"/>
    <col min="814" max="814" width="14.33203125" style="1" customWidth="1"/>
    <col min="815" max="815" width="7.5546875" style="1" customWidth="1"/>
    <col min="816" max="816" width="0" style="1" hidden="1" customWidth="1"/>
    <col min="817" max="818" width="14.33203125" style="1" customWidth="1"/>
    <col min="819" max="819" width="20.88671875" style="1" customWidth="1"/>
    <col min="820" max="820" width="14.44140625" style="1" customWidth="1"/>
    <col min="821" max="821" width="15" style="1" customWidth="1"/>
    <col min="822" max="822" width="2.6640625" style="1" customWidth="1"/>
    <col min="823" max="823" width="11.6640625" style="1" customWidth="1"/>
    <col min="824" max="824" width="11.5546875" style="1" customWidth="1"/>
    <col min="825" max="825" width="2.33203125" style="1" customWidth="1"/>
    <col min="826" max="826" width="41" style="1" customWidth="1"/>
    <col min="827" max="827" width="14.33203125" style="1" customWidth="1"/>
    <col min="828" max="829" width="11.5546875" style="1" customWidth="1"/>
    <col min="830" max="830" width="21.88671875" style="1" customWidth="1"/>
    <col min="831" max="1022" width="11.44140625" style="1"/>
    <col min="1023" max="1023" width="21.88671875" style="1" customWidth="1"/>
    <col min="1024" max="1024" width="13.88671875" style="1" customWidth="1"/>
    <col min="1025" max="1025" width="38.6640625" style="1" customWidth="1"/>
    <col min="1026" max="1026" width="3" style="1" bestFit="1" customWidth="1"/>
    <col min="1027" max="1027" width="32.33203125" style="1" customWidth="1"/>
    <col min="1028" max="1028" width="46.33203125" style="1" customWidth="1"/>
    <col min="1029" max="1029" width="19" style="1" customWidth="1"/>
    <col min="1030" max="1030" width="0" style="1" hidden="1" customWidth="1"/>
    <col min="1031" max="1031" width="17.6640625" style="1" customWidth="1"/>
    <col min="1032" max="1032" width="0" style="1" hidden="1" customWidth="1"/>
    <col min="1033" max="1033" width="22.33203125" style="1" customWidth="1"/>
    <col min="1034" max="1034" width="5.33203125" style="1" customWidth="1"/>
    <col min="1035" max="1035" width="36.33203125" style="1" customWidth="1"/>
    <col min="1036" max="1036" width="5.6640625" style="1" customWidth="1"/>
    <col min="1037" max="1037" width="0" style="1" hidden="1" customWidth="1"/>
    <col min="1038" max="1038" width="20.6640625" style="1" customWidth="1"/>
    <col min="1039" max="1039" width="4.88671875" style="1" customWidth="1"/>
    <col min="1040" max="1040" width="0" style="1" hidden="1" customWidth="1"/>
    <col min="1041" max="1041" width="24.6640625" style="1" customWidth="1"/>
    <col min="1042" max="1042" width="12.33203125" style="1" customWidth="1"/>
    <col min="1043" max="1043" width="0" style="1" hidden="1" customWidth="1"/>
    <col min="1044" max="1044" width="3.44140625" style="1" customWidth="1"/>
    <col min="1045" max="1045" width="0" style="1" hidden="1" customWidth="1"/>
    <col min="1046" max="1046" width="17.6640625" style="1" customWidth="1"/>
    <col min="1047" max="1047" width="3.44140625" style="1" customWidth="1"/>
    <col min="1048" max="1048" width="0" style="1" hidden="1" customWidth="1"/>
    <col min="1049" max="1049" width="23.6640625" style="1" customWidth="1"/>
    <col min="1050" max="1050" width="10" style="1" customWidth="1"/>
    <col min="1051" max="1051" width="0" style="1" hidden="1" customWidth="1"/>
    <col min="1052" max="1053" width="14.6640625" style="1" customWidth="1"/>
    <col min="1054" max="1054" width="12.88671875" style="1" customWidth="1"/>
    <col min="1055" max="1055" width="3.33203125" style="1" customWidth="1"/>
    <col min="1056" max="1056" width="30.33203125" style="1" customWidth="1"/>
    <col min="1057" max="1057" width="5" style="1" customWidth="1"/>
    <col min="1058" max="1058" width="0" style="1" hidden="1" customWidth="1"/>
    <col min="1059" max="1059" width="14.33203125" style="1" customWidth="1"/>
    <col min="1060" max="1060" width="5.6640625" style="1" customWidth="1"/>
    <col min="1061" max="1061" width="0" style="1" hidden="1" customWidth="1"/>
    <col min="1062" max="1062" width="17.33203125" style="1" customWidth="1"/>
    <col min="1063" max="1063" width="12.6640625" style="1" customWidth="1"/>
    <col min="1064" max="1064" width="0" style="1" hidden="1" customWidth="1"/>
    <col min="1065" max="1065" width="5.33203125" style="1" customWidth="1"/>
    <col min="1066" max="1066" width="0" style="1" hidden="1" customWidth="1"/>
    <col min="1067" max="1067" width="17" style="1" customWidth="1"/>
    <col min="1068" max="1068" width="6.33203125" style="1" customWidth="1"/>
    <col min="1069" max="1069" width="0" style="1" hidden="1" customWidth="1"/>
    <col min="1070" max="1070" width="14.33203125" style="1" customWidth="1"/>
    <col min="1071" max="1071" width="7.5546875" style="1" customWidth="1"/>
    <col min="1072" max="1072" width="0" style="1" hidden="1" customWidth="1"/>
    <col min="1073" max="1074" width="14.33203125" style="1" customWidth="1"/>
    <col min="1075" max="1075" width="20.88671875" style="1" customWidth="1"/>
    <col min="1076" max="1076" width="14.44140625" style="1" customWidth="1"/>
    <col min="1077" max="1077" width="15" style="1" customWidth="1"/>
    <col min="1078" max="1078" width="2.6640625" style="1" customWidth="1"/>
    <col min="1079" max="1079" width="11.6640625" style="1" customWidth="1"/>
    <col min="1080" max="1080" width="11.5546875" style="1" customWidth="1"/>
    <col min="1081" max="1081" width="2.33203125" style="1" customWidth="1"/>
    <col min="1082" max="1082" width="41" style="1" customWidth="1"/>
    <col min="1083" max="1083" width="14.33203125" style="1" customWidth="1"/>
    <col min="1084" max="1085" width="11.5546875" style="1" customWidth="1"/>
    <col min="1086" max="1086" width="21.88671875" style="1" customWidth="1"/>
    <col min="1087" max="1278" width="11.44140625" style="1"/>
    <col min="1279" max="1279" width="21.88671875" style="1" customWidth="1"/>
    <col min="1280" max="1280" width="13.88671875" style="1" customWidth="1"/>
    <col min="1281" max="1281" width="38.6640625" style="1" customWidth="1"/>
    <col min="1282" max="1282" width="3" style="1" bestFit="1" customWidth="1"/>
    <col min="1283" max="1283" width="32.33203125" style="1" customWidth="1"/>
    <col min="1284" max="1284" width="46.33203125" style="1" customWidth="1"/>
    <col min="1285" max="1285" width="19" style="1" customWidth="1"/>
    <col min="1286" max="1286" width="0" style="1" hidden="1" customWidth="1"/>
    <col min="1287" max="1287" width="17.6640625" style="1" customWidth="1"/>
    <col min="1288" max="1288" width="0" style="1" hidden="1" customWidth="1"/>
    <col min="1289" max="1289" width="22.33203125" style="1" customWidth="1"/>
    <col min="1290" max="1290" width="5.33203125" style="1" customWidth="1"/>
    <col min="1291" max="1291" width="36.33203125" style="1" customWidth="1"/>
    <col min="1292" max="1292" width="5.6640625" style="1" customWidth="1"/>
    <col min="1293" max="1293" width="0" style="1" hidden="1" customWidth="1"/>
    <col min="1294" max="1294" width="20.6640625" style="1" customWidth="1"/>
    <col min="1295" max="1295" width="4.88671875" style="1" customWidth="1"/>
    <col min="1296" max="1296" width="0" style="1" hidden="1" customWidth="1"/>
    <col min="1297" max="1297" width="24.6640625" style="1" customWidth="1"/>
    <col min="1298" max="1298" width="12.33203125" style="1" customWidth="1"/>
    <col min="1299" max="1299" width="0" style="1" hidden="1" customWidth="1"/>
    <col min="1300" max="1300" width="3.44140625" style="1" customWidth="1"/>
    <col min="1301" max="1301" width="0" style="1" hidden="1" customWidth="1"/>
    <col min="1302" max="1302" width="17.6640625" style="1" customWidth="1"/>
    <col min="1303" max="1303" width="3.44140625" style="1" customWidth="1"/>
    <col min="1304" max="1304" width="0" style="1" hidden="1" customWidth="1"/>
    <col min="1305" max="1305" width="23.6640625" style="1" customWidth="1"/>
    <col min="1306" max="1306" width="10" style="1" customWidth="1"/>
    <col min="1307" max="1307" width="0" style="1" hidden="1" customWidth="1"/>
    <col min="1308" max="1309" width="14.6640625" style="1" customWidth="1"/>
    <col min="1310" max="1310" width="12.88671875" style="1" customWidth="1"/>
    <col min="1311" max="1311" width="3.33203125" style="1" customWidth="1"/>
    <col min="1312" max="1312" width="30.33203125" style="1" customWidth="1"/>
    <col min="1313" max="1313" width="5" style="1" customWidth="1"/>
    <col min="1314" max="1314" width="0" style="1" hidden="1" customWidth="1"/>
    <col min="1315" max="1315" width="14.33203125" style="1" customWidth="1"/>
    <col min="1316" max="1316" width="5.6640625" style="1" customWidth="1"/>
    <col min="1317" max="1317" width="0" style="1" hidden="1" customWidth="1"/>
    <col min="1318" max="1318" width="17.33203125" style="1" customWidth="1"/>
    <col min="1319" max="1319" width="12.6640625" style="1" customWidth="1"/>
    <col min="1320" max="1320" width="0" style="1" hidden="1" customWidth="1"/>
    <col min="1321" max="1321" width="5.33203125" style="1" customWidth="1"/>
    <col min="1322" max="1322" width="0" style="1" hidden="1" customWidth="1"/>
    <col min="1323" max="1323" width="17" style="1" customWidth="1"/>
    <col min="1324" max="1324" width="6.33203125" style="1" customWidth="1"/>
    <col min="1325" max="1325" width="0" style="1" hidden="1" customWidth="1"/>
    <col min="1326" max="1326" width="14.33203125" style="1" customWidth="1"/>
    <col min="1327" max="1327" width="7.5546875" style="1" customWidth="1"/>
    <col min="1328" max="1328" width="0" style="1" hidden="1" customWidth="1"/>
    <col min="1329" max="1330" width="14.33203125" style="1" customWidth="1"/>
    <col min="1331" max="1331" width="20.88671875" style="1" customWidth="1"/>
    <col min="1332" max="1332" width="14.44140625" style="1" customWidth="1"/>
    <col min="1333" max="1333" width="15" style="1" customWidth="1"/>
    <col min="1334" max="1334" width="2.6640625" style="1" customWidth="1"/>
    <col min="1335" max="1335" width="11.6640625" style="1" customWidth="1"/>
    <col min="1336" max="1336" width="11.5546875" style="1" customWidth="1"/>
    <col min="1337" max="1337" width="2.33203125" style="1" customWidth="1"/>
    <col min="1338" max="1338" width="41" style="1" customWidth="1"/>
    <col min="1339" max="1339" width="14.33203125" style="1" customWidth="1"/>
    <col min="1340" max="1341" width="11.5546875" style="1" customWidth="1"/>
    <col min="1342" max="1342" width="21.88671875" style="1" customWidth="1"/>
    <col min="1343" max="1534" width="11.44140625" style="1"/>
    <col min="1535" max="1535" width="21.88671875" style="1" customWidth="1"/>
    <col min="1536" max="1536" width="13.88671875" style="1" customWidth="1"/>
    <col min="1537" max="1537" width="38.6640625" style="1" customWidth="1"/>
    <col min="1538" max="1538" width="3" style="1" bestFit="1" customWidth="1"/>
    <col min="1539" max="1539" width="32.33203125" style="1" customWidth="1"/>
    <col min="1540" max="1540" width="46.33203125" style="1" customWidth="1"/>
    <col min="1541" max="1541" width="19" style="1" customWidth="1"/>
    <col min="1542" max="1542" width="0" style="1" hidden="1" customWidth="1"/>
    <col min="1543" max="1543" width="17.6640625" style="1" customWidth="1"/>
    <col min="1544" max="1544" width="0" style="1" hidden="1" customWidth="1"/>
    <col min="1545" max="1545" width="22.33203125" style="1" customWidth="1"/>
    <col min="1546" max="1546" width="5.33203125" style="1" customWidth="1"/>
    <col min="1547" max="1547" width="36.33203125" style="1" customWidth="1"/>
    <col min="1548" max="1548" width="5.6640625" style="1" customWidth="1"/>
    <col min="1549" max="1549" width="0" style="1" hidden="1" customWidth="1"/>
    <col min="1550" max="1550" width="20.6640625" style="1" customWidth="1"/>
    <col min="1551" max="1551" width="4.88671875" style="1" customWidth="1"/>
    <col min="1552" max="1552" width="0" style="1" hidden="1" customWidth="1"/>
    <col min="1553" max="1553" width="24.6640625" style="1" customWidth="1"/>
    <col min="1554" max="1554" width="12.33203125" style="1" customWidth="1"/>
    <col min="1555" max="1555" width="0" style="1" hidden="1" customWidth="1"/>
    <col min="1556" max="1556" width="3.44140625" style="1" customWidth="1"/>
    <col min="1557" max="1557" width="0" style="1" hidden="1" customWidth="1"/>
    <col min="1558" max="1558" width="17.6640625" style="1" customWidth="1"/>
    <col min="1559" max="1559" width="3.44140625" style="1" customWidth="1"/>
    <col min="1560" max="1560" width="0" style="1" hidden="1" customWidth="1"/>
    <col min="1561" max="1561" width="23.6640625" style="1" customWidth="1"/>
    <col min="1562" max="1562" width="10" style="1" customWidth="1"/>
    <col min="1563" max="1563" width="0" style="1" hidden="1" customWidth="1"/>
    <col min="1564" max="1565" width="14.6640625" style="1" customWidth="1"/>
    <col min="1566" max="1566" width="12.88671875" style="1" customWidth="1"/>
    <col min="1567" max="1567" width="3.33203125" style="1" customWidth="1"/>
    <col min="1568" max="1568" width="30.33203125" style="1" customWidth="1"/>
    <col min="1569" max="1569" width="5" style="1" customWidth="1"/>
    <col min="1570" max="1570" width="0" style="1" hidden="1" customWidth="1"/>
    <col min="1571" max="1571" width="14.33203125" style="1" customWidth="1"/>
    <col min="1572" max="1572" width="5.6640625" style="1" customWidth="1"/>
    <col min="1573" max="1573" width="0" style="1" hidden="1" customWidth="1"/>
    <col min="1574" max="1574" width="17.33203125" style="1" customWidth="1"/>
    <col min="1575" max="1575" width="12.6640625" style="1" customWidth="1"/>
    <col min="1576" max="1576" width="0" style="1" hidden="1" customWidth="1"/>
    <col min="1577" max="1577" width="5.33203125" style="1" customWidth="1"/>
    <col min="1578" max="1578" width="0" style="1" hidden="1" customWidth="1"/>
    <col min="1579" max="1579" width="17" style="1" customWidth="1"/>
    <col min="1580" max="1580" width="6.33203125" style="1" customWidth="1"/>
    <col min="1581" max="1581" width="0" style="1" hidden="1" customWidth="1"/>
    <col min="1582" max="1582" width="14.33203125" style="1" customWidth="1"/>
    <col min="1583" max="1583" width="7.5546875" style="1" customWidth="1"/>
    <col min="1584" max="1584" width="0" style="1" hidden="1" customWidth="1"/>
    <col min="1585" max="1586" width="14.33203125" style="1" customWidth="1"/>
    <col min="1587" max="1587" width="20.88671875" style="1" customWidth="1"/>
    <col min="1588" max="1588" width="14.44140625" style="1" customWidth="1"/>
    <col min="1589" max="1589" width="15" style="1" customWidth="1"/>
    <col min="1590" max="1590" width="2.6640625" style="1" customWidth="1"/>
    <col min="1591" max="1591" width="11.6640625" style="1" customWidth="1"/>
    <col min="1592" max="1592" width="11.5546875" style="1" customWidth="1"/>
    <col min="1593" max="1593" width="2.33203125" style="1" customWidth="1"/>
    <col min="1594" max="1594" width="41" style="1" customWidth="1"/>
    <col min="1595" max="1595" width="14.33203125" style="1" customWidth="1"/>
    <col min="1596" max="1597" width="11.5546875" style="1" customWidth="1"/>
    <col min="1598" max="1598" width="21.88671875" style="1" customWidth="1"/>
    <col min="1599" max="1790" width="11.44140625" style="1"/>
    <col min="1791" max="1791" width="21.88671875" style="1" customWidth="1"/>
    <col min="1792" max="1792" width="13.88671875" style="1" customWidth="1"/>
    <col min="1793" max="1793" width="38.6640625" style="1" customWidth="1"/>
    <col min="1794" max="1794" width="3" style="1" bestFit="1" customWidth="1"/>
    <col min="1795" max="1795" width="32.33203125" style="1" customWidth="1"/>
    <col min="1796" max="1796" width="46.33203125" style="1" customWidth="1"/>
    <col min="1797" max="1797" width="19" style="1" customWidth="1"/>
    <col min="1798" max="1798" width="0" style="1" hidden="1" customWidth="1"/>
    <col min="1799" max="1799" width="17.6640625" style="1" customWidth="1"/>
    <col min="1800" max="1800" width="0" style="1" hidden="1" customWidth="1"/>
    <col min="1801" max="1801" width="22.33203125" style="1" customWidth="1"/>
    <col min="1802" max="1802" width="5.33203125" style="1" customWidth="1"/>
    <col min="1803" max="1803" width="36.33203125" style="1" customWidth="1"/>
    <col min="1804" max="1804" width="5.6640625" style="1" customWidth="1"/>
    <col min="1805" max="1805" width="0" style="1" hidden="1" customWidth="1"/>
    <col min="1806" max="1806" width="20.6640625" style="1" customWidth="1"/>
    <col min="1807" max="1807" width="4.88671875" style="1" customWidth="1"/>
    <col min="1808" max="1808" width="0" style="1" hidden="1" customWidth="1"/>
    <col min="1809" max="1809" width="24.6640625" style="1" customWidth="1"/>
    <col min="1810" max="1810" width="12.33203125" style="1" customWidth="1"/>
    <col min="1811" max="1811" width="0" style="1" hidden="1" customWidth="1"/>
    <col min="1812" max="1812" width="3.44140625" style="1" customWidth="1"/>
    <col min="1813" max="1813" width="0" style="1" hidden="1" customWidth="1"/>
    <col min="1814" max="1814" width="17.6640625" style="1" customWidth="1"/>
    <col min="1815" max="1815" width="3.44140625" style="1" customWidth="1"/>
    <col min="1816" max="1816" width="0" style="1" hidden="1" customWidth="1"/>
    <col min="1817" max="1817" width="23.6640625" style="1" customWidth="1"/>
    <col min="1818" max="1818" width="10" style="1" customWidth="1"/>
    <col min="1819" max="1819" width="0" style="1" hidden="1" customWidth="1"/>
    <col min="1820" max="1821" width="14.6640625" style="1" customWidth="1"/>
    <col min="1822" max="1822" width="12.88671875" style="1" customWidth="1"/>
    <col min="1823" max="1823" width="3.33203125" style="1" customWidth="1"/>
    <col min="1824" max="1824" width="30.33203125" style="1" customWidth="1"/>
    <col min="1825" max="1825" width="5" style="1" customWidth="1"/>
    <col min="1826" max="1826" width="0" style="1" hidden="1" customWidth="1"/>
    <col min="1827" max="1827" width="14.33203125" style="1" customWidth="1"/>
    <col min="1828" max="1828" width="5.6640625" style="1" customWidth="1"/>
    <col min="1829" max="1829" width="0" style="1" hidden="1" customWidth="1"/>
    <col min="1830" max="1830" width="17.33203125" style="1" customWidth="1"/>
    <col min="1831" max="1831" width="12.6640625" style="1" customWidth="1"/>
    <col min="1832" max="1832" width="0" style="1" hidden="1" customWidth="1"/>
    <col min="1833" max="1833" width="5.33203125" style="1" customWidth="1"/>
    <col min="1834" max="1834" width="0" style="1" hidden="1" customWidth="1"/>
    <col min="1835" max="1835" width="17" style="1" customWidth="1"/>
    <col min="1836" max="1836" width="6.33203125" style="1" customWidth="1"/>
    <col min="1837" max="1837" width="0" style="1" hidden="1" customWidth="1"/>
    <col min="1838" max="1838" width="14.33203125" style="1" customWidth="1"/>
    <col min="1839" max="1839" width="7.5546875" style="1" customWidth="1"/>
    <col min="1840" max="1840" width="0" style="1" hidden="1" customWidth="1"/>
    <col min="1841" max="1842" width="14.33203125" style="1" customWidth="1"/>
    <col min="1843" max="1843" width="20.88671875" style="1" customWidth="1"/>
    <col min="1844" max="1844" width="14.44140625" style="1" customWidth="1"/>
    <col min="1845" max="1845" width="15" style="1" customWidth="1"/>
    <col min="1846" max="1846" width="2.6640625" style="1" customWidth="1"/>
    <col min="1847" max="1847" width="11.6640625" style="1" customWidth="1"/>
    <col min="1848" max="1848" width="11.5546875" style="1" customWidth="1"/>
    <col min="1849" max="1849" width="2.33203125" style="1" customWidth="1"/>
    <col min="1850" max="1850" width="41" style="1" customWidth="1"/>
    <col min="1851" max="1851" width="14.33203125" style="1" customWidth="1"/>
    <col min="1852" max="1853" width="11.5546875" style="1" customWidth="1"/>
    <col min="1854" max="1854" width="21.88671875" style="1" customWidth="1"/>
    <col min="1855" max="2046" width="11.44140625" style="1"/>
    <col min="2047" max="2047" width="21.88671875" style="1" customWidth="1"/>
    <col min="2048" max="2048" width="13.88671875" style="1" customWidth="1"/>
    <col min="2049" max="2049" width="38.6640625" style="1" customWidth="1"/>
    <col min="2050" max="2050" width="3" style="1" bestFit="1" customWidth="1"/>
    <col min="2051" max="2051" width="32.33203125" style="1" customWidth="1"/>
    <col min="2052" max="2052" width="46.33203125" style="1" customWidth="1"/>
    <col min="2053" max="2053" width="19" style="1" customWidth="1"/>
    <col min="2054" max="2054" width="0" style="1" hidden="1" customWidth="1"/>
    <col min="2055" max="2055" width="17.6640625" style="1" customWidth="1"/>
    <col min="2056" max="2056" width="0" style="1" hidden="1" customWidth="1"/>
    <col min="2057" max="2057" width="22.33203125" style="1" customWidth="1"/>
    <col min="2058" max="2058" width="5.33203125" style="1" customWidth="1"/>
    <col min="2059" max="2059" width="36.33203125" style="1" customWidth="1"/>
    <col min="2060" max="2060" width="5.6640625" style="1" customWidth="1"/>
    <col min="2061" max="2061" width="0" style="1" hidden="1" customWidth="1"/>
    <col min="2062" max="2062" width="20.6640625" style="1" customWidth="1"/>
    <col min="2063" max="2063" width="4.88671875" style="1" customWidth="1"/>
    <col min="2064" max="2064" width="0" style="1" hidden="1" customWidth="1"/>
    <col min="2065" max="2065" width="24.6640625" style="1" customWidth="1"/>
    <col min="2066" max="2066" width="12.33203125" style="1" customWidth="1"/>
    <col min="2067" max="2067" width="0" style="1" hidden="1" customWidth="1"/>
    <col min="2068" max="2068" width="3.44140625" style="1" customWidth="1"/>
    <col min="2069" max="2069" width="0" style="1" hidden="1" customWidth="1"/>
    <col min="2070" max="2070" width="17.6640625" style="1" customWidth="1"/>
    <col min="2071" max="2071" width="3.44140625" style="1" customWidth="1"/>
    <col min="2072" max="2072" width="0" style="1" hidden="1" customWidth="1"/>
    <col min="2073" max="2073" width="23.6640625" style="1" customWidth="1"/>
    <col min="2074" max="2074" width="10" style="1" customWidth="1"/>
    <col min="2075" max="2075" width="0" style="1" hidden="1" customWidth="1"/>
    <col min="2076" max="2077" width="14.6640625" style="1" customWidth="1"/>
    <col min="2078" max="2078" width="12.88671875" style="1" customWidth="1"/>
    <col min="2079" max="2079" width="3.33203125" style="1" customWidth="1"/>
    <col min="2080" max="2080" width="30.33203125" style="1" customWidth="1"/>
    <col min="2081" max="2081" width="5" style="1" customWidth="1"/>
    <col min="2082" max="2082" width="0" style="1" hidden="1" customWidth="1"/>
    <col min="2083" max="2083" width="14.33203125" style="1" customWidth="1"/>
    <col min="2084" max="2084" width="5.6640625" style="1" customWidth="1"/>
    <col min="2085" max="2085" width="0" style="1" hidden="1" customWidth="1"/>
    <col min="2086" max="2086" width="17.33203125" style="1" customWidth="1"/>
    <col min="2087" max="2087" width="12.6640625" style="1" customWidth="1"/>
    <col min="2088" max="2088" width="0" style="1" hidden="1" customWidth="1"/>
    <col min="2089" max="2089" width="5.33203125" style="1" customWidth="1"/>
    <col min="2090" max="2090" width="0" style="1" hidden="1" customWidth="1"/>
    <col min="2091" max="2091" width="17" style="1" customWidth="1"/>
    <col min="2092" max="2092" width="6.33203125" style="1" customWidth="1"/>
    <col min="2093" max="2093" width="0" style="1" hidden="1" customWidth="1"/>
    <col min="2094" max="2094" width="14.33203125" style="1" customWidth="1"/>
    <col min="2095" max="2095" width="7.5546875" style="1" customWidth="1"/>
    <col min="2096" max="2096" width="0" style="1" hidden="1" customWidth="1"/>
    <col min="2097" max="2098" width="14.33203125" style="1" customWidth="1"/>
    <col min="2099" max="2099" width="20.88671875" style="1" customWidth="1"/>
    <col min="2100" max="2100" width="14.44140625" style="1" customWidth="1"/>
    <col min="2101" max="2101" width="15" style="1" customWidth="1"/>
    <col min="2102" max="2102" width="2.6640625" style="1" customWidth="1"/>
    <col min="2103" max="2103" width="11.6640625" style="1" customWidth="1"/>
    <col min="2104" max="2104" width="11.5546875" style="1" customWidth="1"/>
    <col min="2105" max="2105" width="2.33203125" style="1" customWidth="1"/>
    <col min="2106" max="2106" width="41" style="1" customWidth="1"/>
    <col min="2107" max="2107" width="14.33203125" style="1" customWidth="1"/>
    <col min="2108" max="2109" width="11.5546875" style="1" customWidth="1"/>
    <col min="2110" max="2110" width="21.88671875" style="1" customWidth="1"/>
    <col min="2111" max="2302" width="11.44140625" style="1"/>
    <col min="2303" max="2303" width="21.88671875" style="1" customWidth="1"/>
    <col min="2304" max="2304" width="13.88671875" style="1" customWidth="1"/>
    <col min="2305" max="2305" width="38.6640625" style="1" customWidth="1"/>
    <col min="2306" max="2306" width="3" style="1" bestFit="1" customWidth="1"/>
    <col min="2307" max="2307" width="32.33203125" style="1" customWidth="1"/>
    <col min="2308" max="2308" width="46.33203125" style="1" customWidth="1"/>
    <col min="2309" max="2309" width="19" style="1" customWidth="1"/>
    <col min="2310" max="2310" width="0" style="1" hidden="1" customWidth="1"/>
    <col min="2311" max="2311" width="17.6640625" style="1" customWidth="1"/>
    <col min="2312" max="2312" width="0" style="1" hidden="1" customWidth="1"/>
    <col min="2313" max="2313" width="22.33203125" style="1" customWidth="1"/>
    <col min="2314" max="2314" width="5.33203125" style="1" customWidth="1"/>
    <col min="2315" max="2315" width="36.33203125" style="1" customWidth="1"/>
    <col min="2316" max="2316" width="5.6640625" style="1" customWidth="1"/>
    <col min="2317" max="2317" width="0" style="1" hidden="1" customWidth="1"/>
    <col min="2318" max="2318" width="20.6640625" style="1" customWidth="1"/>
    <col min="2319" max="2319" width="4.88671875" style="1" customWidth="1"/>
    <col min="2320" max="2320" width="0" style="1" hidden="1" customWidth="1"/>
    <col min="2321" max="2321" width="24.6640625" style="1" customWidth="1"/>
    <col min="2322" max="2322" width="12.33203125" style="1" customWidth="1"/>
    <col min="2323" max="2323" width="0" style="1" hidden="1" customWidth="1"/>
    <col min="2324" max="2324" width="3.44140625" style="1" customWidth="1"/>
    <col min="2325" max="2325" width="0" style="1" hidden="1" customWidth="1"/>
    <col min="2326" max="2326" width="17.6640625" style="1" customWidth="1"/>
    <col min="2327" max="2327" width="3.44140625" style="1" customWidth="1"/>
    <col min="2328" max="2328" width="0" style="1" hidden="1" customWidth="1"/>
    <col min="2329" max="2329" width="23.6640625" style="1" customWidth="1"/>
    <col min="2330" max="2330" width="10" style="1" customWidth="1"/>
    <col min="2331" max="2331" width="0" style="1" hidden="1" customWidth="1"/>
    <col min="2332" max="2333" width="14.6640625" style="1" customWidth="1"/>
    <col min="2334" max="2334" width="12.88671875" style="1" customWidth="1"/>
    <col min="2335" max="2335" width="3.33203125" style="1" customWidth="1"/>
    <col min="2336" max="2336" width="30.33203125" style="1" customWidth="1"/>
    <col min="2337" max="2337" width="5" style="1" customWidth="1"/>
    <col min="2338" max="2338" width="0" style="1" hidden="1" customWidth="1"/>
    <col min="2339" max="2339" width="14.33203125" style="1" customWidth="1"/>
    <col min="2340" max="2340" width="5.6640625" style="1" customWidth="1"/>
    <col min="2341" max="2341" width="0" style="1" hidden="1" customWidth="1"/>
    <col min="2342" max="2342" width="17.33203125" style="1" customWidth="1"/>
    <col min="2343" max="2343" width="12.6640625" style="1" customWidth="1"/>
    <col min="2344" max="2344" width="0" style="1" hidden="1" customWidth="1"/>
    <col min="2345" max="2345" width="5.33203125" style="1" customWidth="1"/>
    <col min="2346" max="2346" width="0" style="1" hidden="1" customWidth="1"/>
    <col min="2347" max="2347" width="17" style="1" customWidth="1"/>
    <col min="2348" max="2348" width="6.33203125" style="1" customWidth="1"/>
    <col min="2349" max="2349" width="0" style="1" hidden="1" customWidth="1"/>
    <col min="2350" max="2350" width="14.33203125" style="1" customWidth="1"/>
    <col min="2351" max="2351" width="7.5546875" style="1" customWidth="1"/>
    <col min="2352" max="2352" width="0" style="1" hidden="1" customWidth="1"/>
    <col min="2353" max="2354" width="14.33203125" style="1" customWidth="1"/>
    <col min="2355" max="2355" width="20.88671875" style="1" customWidth="1"/>
    <col min="2356" max="2356" width="14.44140625" style="1" customWidth="1"/>
    <col min="2357" max="2357" width="15" style="1" customWidth="1"/>
    <col min="2358" max="2358" width="2.6640625" style="1" customWidth="1"/>
    <col min="2359" max="2359" width="11.6640625" style="1" customWidth="1"/>
    <col min="2360" max="2360" width="11.5546875" style="1" customWidth="1"/>
    <col min="2361" max="2361" width="2.33203125" style="1" customWidth="1"/>
    <col min="2362" max="2362" width="41" style="1" customWidth="1"/>
    <col min="2363" max="2363" width="14.33203125" style="1" customWidth="1"/>
    <col min="2364" max="2365" width="11.5546875" style="1" customWidth="1"/>
    <col min="2366" max="2366" width="21.88671875" style="1" customWidth="1"/>
    <col min="2367" max="2558" width="11.44140625" style="1"/>
    <col min="2559" max="2559" width="21.88671875" style="1" customWidth="1"/>
    <col min="2560" max="2560" width="13.88671875" style="1" customWidth="1"/>
    <col min="2561" max="2561" width="38.6640625" style="1" customWidth="1"/>
    <col min="2562" max="2562" width="3" style="1" bestFit="1" customWidth="1"/>
    <col min="2563" max="2563" width="32.33203125" style="1" customWidth="1"/>
    <col min="2564" max="2564" width="46.33203125" style="1" customWidth="1"/>
    <col min="2565" max="2565" width="19" style="1" customWidth="1"/>
    <col min="2566" max="2566" width="0" style="1" hidden="1" customWidth="1"/>
    <col min="2567" max="2567" width="17.6640625" style="1" customWidth="1"/>
    <col min="2568" max="2568" width="0" style="1" hidden="1" customWidth="1"/>
    <col min="2569" max="2569" width="22.33203125" style="1" customWidth="1"/>
    <col min="2570" max="2570" width="5.33203125" style="1" customWidth="1"/>
    <col min="2571" max="2571" width="36.33203125" style="1" customWidth="1"/>
    <col min="2572" max="2572" width="5.6640625" style="1" customWidth="1"/>
    <col min="2573" max="2573" width="0" style="1" hidden="1" customWidth="1"/>
    <col min="2574" max="2574" width="20.6640625" style="1" customWidth="1"/>
    <col min="2575" max="2575" width="4.88671875" style="1" customWidth="1"/>
    <col min="2576" max="2576" width="0" style="1" hidden="1" customWidth="1"/>
    <col min="2577" max="2577" width="24.6640625" style="1" customWidth="1"/>
    <col min="2578" max="2578" width="12.33203125" style="1" customWidth="1"/>
    <col min="2579" max="2579" width="0" style="1" hidden="1" customWidth="1"/>
    <col min="2580" max="2580" width="3.44140625" style="1" customWidth="1"/>
    <col min="2581" max="2581" width="0" style="1" hidden="1" customWidth="1"/>
    <col min="2582" max="2582" width="17.6640625" style="1" customWidth="1"/>
    <col min="2583" max="2583" width="3.44140625" style="1" customWidth="1"/>
    <col min="2584" max="2584" width="0" style="1" hidden="1" customWidth="1"/>
    <col min="2585" max="2585" width="23.6640625" style="1" customWidth="1"/>
    <col min="2586" max="2586" width="10" style="1" customWidth="1"/>
    <col min="2587" max="2587" width="0" style="1" hidden="1" customWidth="1"/>
    <col min="2588" max="2589" width="14.6640625" style="1" customWidth="1"/>
    <col min="2590" max="2590" width="12.88671875" style="1" customWidth="1"/>
    <col min="2591" max="2591" width="3.33203125" style="1" customWidth="1"/>
    <col min="2592" max="2592" width="30.33203125" style="1" customWidth="1"/>
    <col min="2593" max="2593" width="5" style="1" customWidth="1"/>
    <col min="2594" max="2594" width="0" style="1" hidden="1" customWidth="1"/>
    <col min="2595" max="2595" width="14.33203125" style="1" customWidth="1"/>
    <col min="2596" max="2596" width="5.6640625" style="1" customWidth="1"/>
    <col min="2597" max="2597" width="0" style="1" hidden="1" customWidth="1"/>
    <col min="2598" max="2598" width="17.33203125" style="1" customWidth="1"/>
    <col min="2599" max="2599" width="12.6640625" style="1" customWidth="1"/>
    <col min="2600" max="2600" width="0" style="1" hidden="1" customWidth="1"/>
    <col min="2601" max="2601" width="5.33203125" style="1" customWidth="1"/>
    <col min="2602" max="2602" width="0" style="1" hidden="1" customWidth="1"/>
    <col min="2603" max="2603" width="17" style="1" customWidth="1"/>
    <col min="2604" max="2604" width="6.33203125" style="1" customWidth="1"/>
    <col min="2605" max="2605" width="0" style="1" hidden="1" customWidth="1"/>
    <col min="2606" max="2606" width="14.33203125" style="1" customWidth="1"/>
    <col min="2607" max="2607" width="7.5546875" style="1" customWidth="1"/>
    <col min="2608" max="2608" width="0" style="1" hidden="1" customWidth="1"/>
    <col min="2609" max="2610" width="14.33203125" style="1" customWidth="1"/>
    <col min="2611" max="2611" width="20.88671875" style="1" customWidth="1"/>
    <col min="2612" max="2612" width="14.44140625" style="1" customWidth="1"/>
    <col min="2613" max="2613" width="15" style="1" customWidth="1"/>
    <col min="2614" max="2614" width="2.6640625" style="1" customWidth="1"/>
    <col min="2615" max="2615" width="11.6640625" style="1" customWidth="1"/>
    <col min="2616" max="2616" width="11.5546875" style="1" customWidth="1"/>
    <col min="2617" max="2617" width="2.33203125" style="1" customWidth="1"/>
    <col min="2618" max="2618" width="41" style="1" customWidth="1"/>
    <col min="2619" max="2619" width="14.33203125" style="1" customWidth="1"/>
    <col min="2620" max="2621" width="11.5546875" style="1" customWidth="1"/>
    <col min="2622" max="2622" width="21.88671875" style="1" customWidth="1"/>
    <col min="2623" max="2814" width="11.44140625" style="1"/>
    <col min="2815" max="2815" width="21.88671875" style="1" customWidth="1"/>
    <col min="2816" max="2816" width="13.88671875" style="1" customWidth="1"/>
    <col min="2817" max="2817" width="38.6640625" style="1" customWidth="1"/>
    <col min="2818" max="2818" width="3" style="1" bestFit="1" customWidth="1"/>
    <col min="2819" max="2819" width="32.33203125" style="1" customWidth="1"/>
    <col min="2820" max="2820" width="46.33203125" style="1" customWidth="1"/>
    <col min="2821" max="2821" width="19" style="1" customWidth="1"/>
    <col min="2822" max="2822" width="0" style="1" hidden="1" customWidth="1"/>
    <col min="2823" max="2823" width="17.6640625" style="1" customWidth="1"/>
    <col min="2824" max="2824" width="0" style="1" hidden="1" customWidth="1"/>
    <col min="2825" max="2825" width="22.33203125" style="1" customWidth="1"/>
    <col min="2826" max="2826" width="5.33203125" style="1" customWidth="1"/>
    <col min="2827" max="2827" width="36.33203125" style="1" customWidth="1"/>
    <col min="2828" max="2828" width="5.6640625" style="1" customWidth="1"/>
    <col min="2829" max="2829" width="0" style="1" hidden="1" customWidth="1"/>
    <col min="2830" max="2830" width="20.6640625" style="1" customWidth="1"/>
    <col min="2831" max="2831" width="4.88671875" style="1" customWidth="1"/>
    <col min="2832" max="2832" width="0" style="1" hidden="1" customWidth="1"/>
    <col min="2833" max="2833" width="24.6640625" style="1" customWidth="1"/>
    <col min="2834" max="2834" width="12.33203125" style="1" customWidth="1"/>
    <col min="2835" max="2835" width="0" style="1" hidden="1" customWidth="1"/>
    <col min="2836" max="2836" width="3.44140625" style="1" customWidth="1"/>
    <col min="2837" max="2837" width="0" style="1" hidden="1" customWidth="1"/>
    <col min="2838" max="2838" width="17.6640625" style="1" customWidth="1"/>
    <col min="2839" max="2839" width="3.44140625" style="1" customWidth="1"/>
    <col min="2840" max="2840" width="0" style="1" hidden="1" customWidth="1"/>
    <col min="2841" max="2841" width="23.6640625" style="1" customWidth="1"/>
    <col min="2842" max="2842" width="10" style="1" customWidth="1"/>
    <col min="2843" max="2843" width="0" style="1" hidden="1" customWidth="1"/>
    <col min="2844" max="2845" width="14.6640625" style="1" customWidth="1"/>
    <col min="2846" max="2846" width="12.88671875" style="1" customWidth="1"/>
    <col min="2847" max="2847" width="3.33203125" style="1" customWidth="1"/>
    <col min="2848" max="2848" width="30.33203125" style="1" customWidth="1"/>
    <col min="2849" max="2849" width="5" style="1" customWidth="1"/>
    <col min="2850" max="2850" width="0" style="1" hidden="1" customWidth="1"/>
    <col min="2851" max="2851" width="14.33203125" style="1" customWidth="1"/>
    <col min="2852" max="2852" width="5.6640625" style="1" customWidth="1"/>
    <col min="2853" max="2853" width="0" style="1" hidden="1" customWidth="1"/>
    <col min="2854" max="2854" width="17.33203125" style="1" customWidth="1"/>
    <col min="2855" max="2855" width="12.6640625" style="1" customWidth="1"/>
    <col min="2856" max="2856" width="0" style="1" hidden="1" customWidth="1"/>
    <col min="2857" max="2857" width="5.33203125" style="1" customWidth="1"/>
    <col min="2858" max="2858" width="0" style="1" hidden="1" customWidth="1"/>
    <col min="2859" max="2859" width="17" style="1" customWidth="1"/>
    <col min="2860" max="2860" width="6.33203125" style="1" customWidth="1"/>
    <col min="2861" max="2861" width="0" style="1" hidden="1" customWidth="1"/>
    <col min="2862" max="2862" width="14.33203125" style="1" customWidth="1"/>
    <col min="2863" max="2863" width="7.5546875" style="1" customWidth="1"/>
    <col min="2864" max="2864" width="0" style="1" hidden="1" customWidth="1"/>
    <col min="2865" max="2866" width="14.33203125" style="1" customWidth="1"/>
    <col min="2867" max="2867" width="20.88671875" style="1" customWidth="1"/>
    <col min="2868" max="2868" width="14.44140625" style="1" customWidth="1"/>
    <col min="2869" max="2869" width="15" style="1" customWidth="1"/>
    <col min="2870" max="2870" width="2.6640625" style="1" customWidth="1"/>
    <col min="2871" max="2871" width="11.6640625" style="1" customWidth="1"/>
    <col min="2872" max="2872" width="11.5546875" style="1" customWidth="1"/>
    <col min="2873" max="2873" width="2.33203125" style="1" customWidth="1"/>
    <col min="2874" max="2874" width="41" style="1" customWidth="1"/>
    <col min="2875" max="2875" width="14.33203125" style="1" customWidth="1"/>
    <col min="2876" max="2877" width="11.5546875" style="1" customWidth="1"/>
    <col min="2878" max="2878" width="21.88671875" style="1" customWidth="1"/>
    <col min="2879" max="3070" width="11.44140625" style="1"/>
    <col min="3071" max="3071" width="21.88671875" style="1" customWidth="1"/>
    <col min="3072" max="3072" width="13.88671875" style="1" customWidth="1"/>
    <col min="3073" max="3073" width="38.6640625" style="1" customWidth="1"/>
    <col min="3074" max="3074" width="3" style="1" bestFit="1" customWidth="1"/>
    <col min="3075" max="3075" width="32.33203125" style="1" customWidth="1"/>
    <col min="3076" max="3076" width="46.33203125" style="1" customWidth="1"/>
    <col min="3077" max="3077" width="19" style="1" customWidth="1"/>
    <col min="3078" max="3078" width="0" style="1" hidden="1" customWidth="1"/>
    <col min="3079" max="3079" width="17.6640625" style="1" customWidth="1"/>
    <col min="3080" max="3080" width="0" style="1" hidden="1" customWidth="1"/>
    <col min="3081" max="3081" width="22.33203125" style="1" customWidth="1"/>
    <col min="3082" max="3082" width="5.33203125" style="1" customWidth="1"/>
    <col min="3083" max="3083" width="36.33203125" style="1" customWidth="1"/>
    <col min="3084" max="3084" width="5.6640625" style="1" customWidth="1"/>
    <col min="3085" max="3085" width="0" style="1" hidden="1" customWidth="1"/>
    <col min="3086" max="3086" width="20.6640625" style="1" customWidth="1"/>
    <col min="3087" max="3087" width="4.88671875" style="1" customWidth="1"/>
    <col min="3088" max="3088" width="0" style="1" hidden="1" customWidth="1"/>
    <col min="3089" max="3089" width="24.6640625" style="1" customWidth="1"/>
    <col min="3090" max="3090" width="12.33203125" style="1" customWidth="1"/>
    <col min="3091" max="3091" width="0" style="1" hidden="1" customWidth="1"/>
    <col min="3092" max="3092" width="3.44140625" style="1" customWidth="1"/>
    <col min="3093" max="3093" width="0" style="1" hidden="1" customWidth="1"/>
    <col min="3094" max="3094" width="17.6640625" style="1" customWidth="1"/>
    <col min="3095" max="3095" width="3.44140625" style="1" customWidth="1"/>
    <col min="3096" max="3096" width="0" style="1" hidden="1" customWidth="1"/>
    <col min="3097" max="3097" width="23.6640625" style="1" customWidth="1"/>
    <col min="3098" max="3098" width="10" style="1" customWidth="1"/>
    <col min="3099" max="3099" width="0" style="1" hidden="1" customWidth="1"/>
    <col min="3100" max="3101" width="14.6640625" style="1" customWidth="1"/>
    <col min="3102" max="3102" width="12.88671875" style="1" customWidth="1"/>
    <col min="3103" max="3103" width="3.33203125" style="1" customWidth="1"/>
    <col min="3104" max="3104" width="30.33203125" style="1" customWidth="1"/>
    <col min="3105" max="3105" width="5" style="1" customWidth="1"/>
    <col min="3106" max="3106" width="0" style="1" hidden="1" customWidth="1"/>
    <col min="3107" max="3107" width="14.33203125" style="1" customWidth="1"/>
    <col min="3108" max="3108" width="5.6640625" style="1" customWidth="1"/>
    <col min="3109" max="3109" width="0" style="1" hidden="1" customWidth="1"/>
    <col min="3110" max="3110" width="17.33203125" style="1" customWidth="1"/>
    <col min="3111" max="3111" width="12.6640625" style="1" customWidth="1"/>
    <col min="3112" max="3112" width="0" style="1" hidden="1" customWidth="1"/>
    <col min="3113" max="3113" width="5.33203125" style="1" customWidth="1"/>
    <col min="3114" max="3114" width="0" style="1" hidden="1" customWidth="1"/>
    <col min="3115" max="3115" width="17" style="1" customWidth="1"/>
    <col min="3116" max="3116" width="6.33203125" style="1" customWidth="1"/>
    <col min="3117" max="3117" width="0" style="1" hidden="1" customWidth="1"/>
    <col min="3118" max="3118" width="14.33203125" style="1" customWidth="1"/>
    <col min="3119" max="3119" width="7.5546875" style="1" customWidth="1"/>
    <col min="3120" max="3120" width="0" style="1" hidden="1" customWidth="1"/>
    <col min="3121" max="3122" width="14.33203125" style="1" customWidth="1"/>
    <col min="3123" max="3123" width="20.88671875" style="1" customWidth="1"/>
    <col min="3124" max="3124" width="14.44140625" style="1" customWidth="1"/>
    <col min="3125" max="3125" width="15" style="1" customWidth="1"/>
    <col min="3126" max="3126" width="2.6640625" style="1" customWidth="1"/>
    <col min="3127" max="3127" width="11.6640625" style="1" customWidth="1"/>
    <col min="3128" max="3128" width="11.5546875" style="1" customWidth="1"/>
    <col min="3129" max="3129" width="2.33203125" style="1" customWidth="1"/>
    <col min="3130" max="3130" width="41" style="1" customWidth="1"/>
    <col min="3131" max="3131" width="14.33203125" style="1" customWidth="1"/>
    <col min="3132" max="3133" width="11.5546875" style="1" customWidth="1"/>
    <col min="3134" max="3134" width="21.88671875" style="1" customWidth="1"/>
    <col min="3135" max="3326" width="11.44140625" style="1"/>
    <col min="3327" max="3327" width="21.88671875" style="1" customWidth="1"/>
    <col min="3328" max="3328" width="13.88671875" style="1" customWidth="1"/>
    <col min="3329" max="3329" width="38.6640625" style="1" customWidth="1"/>
    <col min="3330" max="3330" width="3" style="1" bestFit="1" customWidth="1"/>
    <col min="3331" max="3331" width="32.33203125" style="1" customWidth="1"/>
    <col min="3332" max="3332" width="46.33203125" style="1" customWidth="1"/>
    <col min="3333" max="3333" width="19" style="1" customWidth="1"/>
    <col min="3334" max="3334" width="0" style="1" hidden="1" customWidth="1"/>
    <col min="3335" max="3335" width="17.6640625" style="1" customWidth="1"/>
    <col min="3336" max="3336" width="0" style="1" hidden="1" customWidth="1"/>
    <col min="3337" max="3337" width="22.33203125" style="1" customWidth="1"/>
    <col min="3338" max="3338" width="5.33203125" style="1" customWidth="1"/>
    <col min="3339" max="3339" width="36.33203125" style="1" customWidth="1"/>
    <col min="3340" max="3340" width="5.6640625" style="1" customWidth="1"/>
    <col min="3341" max="3341" width="0" style="1" hidden="1" customWidth="1"/>
    <col min="3342" max="3342" width="20.6640625" style="1" customWidth="1"/>
    <col min="3343" max="3343" width="4.88671875" style="1" customWidth="1"/>
    <col min="3344" max="3344" width="0" style="1" hidden="1" customWidth="1"/>
    <col min="3345" max="3345" width="24.6640625" style="1" customWidth="1"/>
    <col min="3346" max="3346" width="12.33203125" style="1" customWidth="1"/>
    <col min="3347" max="3347" width="0" style="1" hidden="1" customWidth="1"/>
    <col min="3348" max="3348" width="3.44140625" style="1" customWidth="1"/>
    <col min="3349" max="3349" width="0" style="1" hidden="1" customWidth="1"/>
    <col min="3350" max="3350" width="17.6640625" style="1" customWidth="1"/>
    <col min="3351" max="3351" width="3.44140625" style="1" customWidth="1"/>
    <col min="3352" max="3352" width="0" style="1" hidden="1" customWidth="1"/>
    <col min="3353" max="3353" width="23.6640625" style="1" customWidth="1"/>
    <col min="3354" max="3354" width="10" style="1" customWidth="1"/>
    <col min="3355" max="3355" width="0" style="1" hidden="1" customWidth="1"/>
    <col min="3356" max="3357" width="14.6640625" style="1" customWidth="1"/>
    <col min="3358" max="3358" width="12.88671875" style="1" customWidth="1"/>
    <col min="3359" max="3359" width="3.33203125" style="1" customWidth="1"/>
    <col min="3360" max="3360" width="30.33203125" style="1" customWidth="1"/>
    <col min="3361" max="3361" width="5" style="1" customWidth="1"/>
    <col min="3362" max="3362" width="0" style="1" hidden="1" customWidth="1"/>
    <col min="3363" max="3363" width="14.33203125" style="1" customWidth="1"/>
    <col min="3364" max="3364" width="5.6640625" style="1" customWidth="1"/>
    <col min="3365" max="3365" width="0" style="1" hidden="1" customWidth="1"/>
    <col min="3366" max="3366" width="17.33203125" style="1" customWidth="1"/>
    <col min="3367" max="3367" width="12.6640625" style="1" customWidth="1"/>
    <col min="3368" max="3368" width="0" style="1" hidden="1" customWidth="1"/>
    <col min="3369" max="3369" width="5.33203125" style="1" customWidth="1"/>
    <col min="3370" max="3370" width="0" style="1" hidden="1" customWidth="1"/>
    <col min="3371" max="3371" width="17" style="1" customWidth="1"/>
    <col min="3372" max="3372" width="6.33203125" style="1" customWidth="1"/>
    <col min="3373" max="3373" width="0" style="1" hidden="1" customWidth="1"/>
    <col min="3374" max="3374" width="14.33203125" style="1" customWidth="1"/>
    <col min="3375" max="3375" width="7.5546875" style="1" customWidth="1"/>
    <col min="3376" max="3376" width="0" style="1" hidden="1" customWidth="1"/>
    <col min="3377" max="3378" width="14.33203125" style="1" customWidth="1"/>
    <col min="3379" max="3379" width="20.88671875" style="1" customWidth="1"/>
    <col min="3380" max="3380" width="14.44140625" style="1" customWidth="1"/>
    <col min="3381" max="3381" width="15" style="1" customWidth="1"/>
    <col min="3382" max="3382" width="2.6640625" style="1" customWidth="1"/>
    <col min="3383" max="3383" width="11.6640625" style="1" customWidth="1"/>
    <col min="3384" max="3384" width="11.5546875" style="1" customWidth="1"/>
    <col min="3385" max="3385" width="2.33203125" style="1" customWidth="1"/>
    <col min="3386" max="3386" width="41" style="1" customWidth="1"/>
    <col min="3387" max="3387" width="14.33203125" style="1" customWidth="1"/>
    <col min="3388" max="3389" width="11.5546875" style="1" customWidth="1"/>
    <col min="3390" max="3390" width="21.88671875" style="1" customWidth="1"/>
    <col min="3391" max="3582" width="11.44140625" style="1"/>
    <col min="3583" max="3583" width="21.88671875" style="1" customWidth="1"/>
    <col min="3584" max="3584" width="13.88671875" style="1" customWidth="1"/>
    <col min="3585" max="3585" width="38.6640625" style="1" customWidth="1"/>
    <col min="3586" max="3586" width="3" style="1" bestFit="1" customWidth="1"/>
    <col min="3587" max="3587" width="32.33203125" style="1" customWidth="1"/>
    <col min="3588" max="3588" width="46.33203125" style="1" customWidth="1"/>
    <col min="3589" max="3589" width="19" style="1" customWidth="1"/>
    <col min="3590" max="3590" width="0" style="1" hidden="1" customWidth="1"/>
    <col min="3591" max="3591" width="17.6640625" style="1" customWidth="1"/>
    <col min="3592" max="3592" width="0" style="1" hidden="1" customWidth="1"/>
    <col min="3593" max="3593" width="22.33203125" style="1" customWidth="1"/>
    <col min="3594" max="3594" width="5.33203125" style="1" customWidth="1"/>
    <col min="3595" max="3595" width="36.33203125" style="1" customWidth="1"/>
    <col min="3596" max="3596" width="5.6640625" style="1" customWidth="1"/>
    <col min="3597" max="3597" width="0" style="1" hidden="1" customWidth="1"/>
    <col min="3598" max="3598" width="20.6640625" style="1" customWidth="1"/>
    <col min="3599" max="3599" width="4.88671875" style="1" customWidth="1"/>
    <col min="3600" max="3600" width="0" style="1" hidden="1" customWidth="1"/>
    <col min="3601" max="3601" width="24.6640625" style="1" customWidth="1"/>
    <col min="3602" max="3602" width="12.33203125" style="1" customWidth="1"/>
    <col min="3603" max="3603" width="0" style="1" hidden="1" customWidth="1"/>
    <col min="3604" max="3604" width="3.44140625" style="1" customWidth="1"/>
    <col min="3605" max="3605" width="0" style="1" hidden="1" customWidth="1"/>
    <col min="3606" max="3606" width="17.6640625" style="1" customWidth="1"/>
    <col min="3607" max="3607" width="3.44140625" style="1" customWidth="1"/>
    <col min="3608" max="3608" width="0" style="1" hidden="1" customWidth="1"/>
    <col min="3609" max="3609" width="23.6640625" style="1" customWidth="1"/>
    <col min="3610" max="3610" width="10" style="1" customWidth="1"/>
    <col min="3611" max="3611" width="0" style="1" hidden="1" customWidth="1"/>
    <col min="3612" max="3613" width="14.6640625" style="1" customWidth="1"/>
    <col min="3614" max="3614" width="12.88671875" style="1" customWidth="1"/>
    <col min="3615" max="3615" width="3.33203125" style="1" customWidth="1"/>
    <col min="3616" max="3616" width="30.33203125" style="1" customWidth="1"/>
    <col min="3617" max="3617" width="5" style="1" customWidth="1"/>
    <col min="3618" max="3618" width="0" style="1" hidden="1" customWidth="1"/>
    <col min="3619" max="3619" width="14.33203125" style="1" customWidth="1"/>
    <col min="3620" max="3620" width="5.6640625" style="1" customWidth="1"/>
    <col min="3621" max="3621" width="0" style="1" hidden="1" customWidth="1"/>
    <col min="3622" max="3622" width="17.33203125" style="1" customWidth="1"/>
    <col min="3623" max="3623" width="12.6640625" style="1" customWidth="1"/>
    <col min="3624" max="3624" width="0" style="1" hidden="1" customWidth="1"/>
    <col min="3625" max="3625" width="5.33203125" style="1" customWidth="1"/>
    <col min="3626" max="3626" width="0" style="1" hidden="1" customWidth="1"/>
    <col min="3627" max="3627" width="17" style="1" customWidth="1"/>
    <col min="3628" max="3628" width="6.33203125" style="1" customWidth="1"/>
    <col min="3629" max="3629" width="0" style="1" hidden="1" customWidth="1"/>
    <col min="3630" max="3630" width="14.33203125" style="1" customWidth="1"/>
    <col min="3631" max="3631" width="7.5546875" style="1" customWidth="1"/>
    <col min="3632" max="3632" width="0" style="1" hidden="1" customWidth="1"/>
    <col min="3633" max="3634" width="14.33203125" style="1" customWidth="1"/>
    <col min="3635" max="3635" width="20.88671875" style="1" customWidth="1"/>
    <col min="3636" max="3636" width="14.44140625" style="1" customWidth="1"/>
    <col min="3637" max="3637" width="15" style="1" customWidth="1"/>
    <col min="3638" max="3638" width="2.6640625" style="1" customWidth="1"/>
    <col min="3639" max="3639" width="11.6640625" style="1" customWidth="1"/>
    <col min="3640" max="3640" width="11.5546875" style="1" customWidth="1"/>
    <col min="3641" max="3641" width="2.33203125" style="1" customWidth="1"/>
    <col min="3642" max="3642" width="41" style="1" customWidth="1"/>
    <col min="3643" max="3643" width="14.33203125" style="1" customWidth="1"/>
    <col min="3644" max="3645" width="11.5546875" style="1" customWidth="1"/>
    <col min="3646" max="3646" width="21.88671875" style="1" customWidth="1"/>
    <col min="3647" max="3838" width="11.44140625" style="1"/>
    <col min="3839" max="3839" width="21.88671875" style="1" customWidth="1"/>
    <col min="3840" max="3840" width="13.88671875" style="1" customWidth="1"/>
    <col min="3841" max="3841" width="38.6640625" style="1" customWidth="1"/>
    <col min="3842" max="3842" width="3" style="1" bestFit="1" customWidth="1"/>
    <col min="3843" max="3843" width="32.33203125" style="1" customWidth="1"/>
    <col min="3844" max="3844" width="46.33203125" style="1" customWidth="1"/>
    <col min="3845" max="3845" width="19" style="1" customWidth="1"/>
    <col min="3846" max="3846" width="0" style="1" hidden="1" customWidth="1"/>
    <col min="3847" max="3847" width="17.6640625" style="1" customWidth="1"/>
    <col min="3848" max="3848" width="0" style="1" hidden="1" customWidth="1"/>
    <col min="3849" max="3849" width="22.33203125" style="1" customWidth="1"/>
    <col min="3850" max="3850" width="5.33203125" style="1" customWidth="1"/>
    <col min="3851" max="3851" width="36.33203125" style="1" customWidth="1"/>
    <col min="3852" max="3852" width="5.6640625" style="1" customWidth="1"/>
    <col min="3853" max="3853" width="0" style="1" hidden="1" customWidth="1"/>
    <col min="3854" max="3854" width="20.6640625" style="1" customWidth="1"/>
    <col min="3855" max="3855" width="4.88671875" style="1" customWidth="1"/>
    <col min="3856" max="3856" width="0" style="1" hidden="1" customWidth="1"/>
    <col min="3857" max="3857" width="24.6640625" style="1" customWidth="1"/>
    <col min="3858" max="3858" width="12.33203125" style="1" customWidth="1"/>
    <col min="3859" max="3859" width="0" style="1" hidden="1" customWidth="1"/>
    <col min="3860" max="3860" width="3.44140625" style="1" customWidth="1"/>
    <col min="3861" max="3861" width="0" style="1" hidden="1" customWidth="1"/>
    <col min="3862" max="3862" width="17.6640625" style="1" customWidth="1"/>
    <col min="3863" max="3863" width="3.44140625" style="1" customWidth="1"/>
    <col min="3864" max="3864" width="0" style="1" hidden="1" customWidth="1"/>
    <col min="3865" max="3865" width="23.6640625" style="1" customWidth="1"/>
    <col min="3866" max="3866" width="10" style="1" customWidth="1"/>
    <col min="3867" max="3867" width="0" style="1" hidden="1" customWidth="1"/>
    <col min="3868" max="3869" width="14.6640625" style="1" customWidth="1"/>
    <col min="3870" max="3870" width="12.88671875" style="1" customWidth="1"/>
    <col min="3871" max="3871" width="3.33203125" style="1" customWidth="1"/>
    <col min="3872" max="3872" width="30.33203125" style="1" customWidth="1"/>
    <col min="3873" max="3873" width="5" style="1" customWidth="1"/>
    <col min="3874" max="3874" width="0" style="1" hidden="1" customWidth="1"/>
    <col min="3875" max="3875" width="14.33203125" style="1" customWidth="1"/>
    <col min="3876" max="3876" width="5.6640625" style="1" customWidth="1"/>
    <col min="3877" max="3877" width="0" style="1" hidden="1" customWidth="1"/>
    <col min="3878" max="3878" width="17.33203125" style="1" customWidth="1"/>
    <col min="3879" max="3879" width="12.6640625" style="1" customWidth="1"/>
    <col min="3880" max="3880" width="0" style="1" hidden="1" customWidth="1"/>
    <col min="3881" max="3881" width="5.33203125" style="1" customWidth="1"/>
    <col min="3882" max="3882" width="0" style="1" hidden="1" customWidth="1"/>
    <col min="3883" max="3883" width="17" style="1" customWidth="1"/>
    <col min="3884" max="3884" width="6.33203125" style="1" customWidth="1"/>
    <col min="3885" max="3885" width="0" style="1" hidden="1" customWidth="1"/>
    <col min="3886" max="3886" width="14.33203125" style="1" customWidth="1"/>
    <col min="3887" max="3887" width="7.5546875" style="1" customWidth="1"/>
    <col min="3888" max="3888" width="0" style="1" hidden="1" customWidth="1"/>
    <col min="3889" max="3890" width="14.33203125" style="1" customWidth="1"/>
    <col min="3891" max="3891" width="20.88671875" style="1" customWidth="1"/>
    <col min="3892" max="3892" width="14.44140625" style="1" customWidth="1"/>
    <col min="3893" max="3893" width="15" style="1" customWidth="1"/>
    <col min="3894" max="3894" width="2.6640625" style="1" customWidth="1"/>
    <col min="3895" max="3895" width="11.6640625" style="1" customWidth="1"/>
    <col min="3896" max="3896" width="11.5546875" style="1" customWidth="1"/>
    <col min="3897" max="3897" width="2.33203125" style="1" customWidth="1"/>
    <col min="3898" max="3898" width="41" style="1" customWidth="1"/>
    <col min="3899" max="3899" width="14.33203125" style="1" customWidth="1"/>
    <col min="3900" max="3901" width="11.5546875" style="1" customWidth="1"/>
    <col min="3902" max="3902" width="21.88671875" style="1" customWidth="1"/>
    <col min="3903" max="4094" width="11.44140625" style="1"/>
    <col min="4095" max="4095" width="21.88671875" style="1" customWidth="1"/>
    <col min="4096" max="4096" width="13.88671875" style="1" customWidth="1"/>
    <col min="4097" max="4097" width="38.6640625" style="1" customWidth="1"/>
    <col min="4098" max="4098" width="3" style="1" bestFit="1" customWidth="1"/>
    <col min="4099" max="4099" width="32.33203125" style="1" customWidth="1"/>
    <col min="4100" max="4100" width="46.33203125" style="1" customWidth="1"/>
    <col min="4101" max="4101" width="19" style="1" customWidth="1"/>
    <col min="4102" max="4102" width="0" style="1" hidden="1" customWidth="1"/>
    <col min="4103" max="4103" width="17.6640625" style="1" customWidth="1"/>
    <col min="4104" max="4104" width="0" style="1" hidden="1" customWidth="1"/>
    <col min="4105" max="4105" width="22.33203125" style="1" customWidth="1"/>
    <col min="4106" max="4106" width="5.33203125" style="1" customWidth="1"/>
    <col min="4107" max="4107" width="36.33203125" style="1" customWidth="1"/>
    <col min="4108" max="4108" width="5.6640625" style="1" customWidth="1"/>
    <col min="4109" max="4109" width="0" style="1" hidden="1" customWidth="1"/>
    <col min="4110" max="4110" width="20.6640625" style="1" customWidth="1"/>
    <col min="4111" max="4111" width="4.88671875" style="1" customWidth="1"/>
    <col min="4112" max="4112" width="0" style="1" hidden="1" customWidth="1"/>
    <col min="4113" max="4113" width="24.6640625" style="1" customWidth="1"/>
    <col min="4114" max="4114" width="12.33203125" style="1" customWidth="1"/>
    <col min="4115" max="4115" width="0" style="1" hidden="1" customWidth="1"/>
    <col min="4116" max="4116" width="3.44140625" style="1" customWidth="1"/>
    <col min="4117" max="4117" width="0" style="1" hidden="1" customWidth="1"/>
    <col min="4118" max="4118" width="17.6640625" style="1" customWidth="1"/>
    <col min="4119" max="4119" width="3.44140625" style="1" customWidth="1"/>
    <col min="4120" max="4120" width="0" style="1" hidden="1" customWidth="1"/>
    <col min="4121" max="4121" width="23.6640625" style="1" customWidth="1"/>
    <col min="4122" max="4122" width="10" style="1" customWidth="1"/>
    <col min="4123" max="4123" width="0" style="1" hidden="1" customWidth="1"/>
    <col min="4124" max="4125" width="14.6640625" style="1" customWidth="1"/>
    <col min="4126" max="4126" width="12.88671875" style="1" customWidth="1"/>
    <col min="4127" max="4127" width="3.33203125" style="1" customWidth="1"/>
    <col min="4128" max="4128" width="30.33203125" style="1" customWidth="1"/>
    <col min="4129" max="4129" width="5" style="1" customWidth="1"/>
    <col min="4130" max="4130" width="0" style="1" hidden="1" customWidth="1"/>
    <col min="4131" max="4131" width="14.33203125" style="1" customWidth="1"/>
    <col min="4132" max="4132" width="5.6640625" style="1" customWidth="1"/>
    <col min="4133" max="4133" width="0" style="1" hidden="1" customWidth="1"/>
    <col min="4134" max="4134" width="17.33203125" style="1" customWidth="1"/>
    <col min="4135" max="4135" width="12.6640625" style="1" customWidth="1"/>
    <col min="4136" max="4136" width="0" style="1" hidden="1" customWidth="1"/>
    <col min="4137" max="4137" width="5.33203125" style="1" customWidth="1"/>
    <col min="4138" max="4138" width="0" style="1" hidden="1" customWidth="1"/>
    <col min="4139" max="4139" width="17" style="1" customWidth="1"/>
    <col min="4140" max="4140" width="6.33203125" style="1" customWidth="1"/>
    <col min="4141" max="4141" width="0" style="1" hidden="1" customWidth="1"/>
    <col min="4142" max="4142" width="14.33203125" style="1" customWidth="1"/>
    <col min="4143" max="4143" width="7.5546875" style="1" customWidth="1"/>
    <col min="4144" max="4144" width="0" style="1" hidden="1" customWidth="1"/>
    <col min="4145" max="4146" width="14.33203125" style="1" customWidth="1"/>
    <col min="4147" max="4147" width="20.88671875" style="1" customWidth="1"/>
    <col min="4148" max="4148" width="14.44140625" style="1" customWidth="1"/>
    <col min="4149" max="4149" width="15" style="1" customWidth="1"/>
    <col min="4150" max="4150" width="2.6640625" style="1" customWidth="1"/>
    <col min="4151" max="4151" width="11.6640625" style="1" customWidth="1"/>
    <col min="4152" max="4152" width="11.5546875" style="1" customWidth="1"/>
    <col min="4153" max="4153" width="2.33203125" style="1" customWidth="1"/>
    <col min="4154" max="4154" width="41" style="1" customWidth="1"/>
    <col min="4155" max="4155" width="14.33203125" style="1" customWidth="1"/>
    <col min="4156" max="4157" width="11.5546875" style="1" customWidth="1"/>
    <col min="4158" max="4158" width="21.88671875" style="1" customWidth="1"/>
    <col min="4159" max="4350" width="11.44140625" style="1"/>
    <col min="4351" max="4351" width="21.88671875" style="1" customWidth="1"/>
    <col min="4352" max="4352" width="13.88671875" style="1" customWidth="1"/>
    <col min="4353" max="4353" width="38.6640625" style="1" customWidth="1"/>
    <col min="4354" max="4354" width="3" style="1" bestFit="1" customWidth="1"/>
    <col min="4355" max="4355" width="32.33203125" style="1" customWidth="1"/>
    <col min="4356" max="4356" width="46.33203125" style="1" customWidth="1"/>
    <col min="4357" max="4357" width="19" style="1" customWidth="1"/>
    <col min="4358" max="4358" width="0" style="1" hidden="1" customWidth="1"/>
    <col min="4359" max="4359" width="17.6640625" style="1" customWidth="1"/>
    <col min="4360" max="4360" width="0" style="1" hidden="1" customWidth="1"/>
    <col min="4361" max="4361" width="22.33203125" style="1" customWidth="1"/>
    <col min="4362" max="4362" width="5.33203125" style="1" customWidth="1"/>
    <col min="4363" max="4363" width="36.33203125" style="1" customWidth="1"/>
    <col min="4364" max="4364" width="5.6640625" style="1" customWidth="1"/>
    <col min="4365" max="4365" width="0" style="1" hidden="1" customWidth="1"/>
    <col min="4366" max="4366" width="20.6640625" style="1" customWidth="1"/>
    <col min="4367" max="4367" width="4.88671875" style="1" customWidth="1"/>
    <col min="4368" max="4368" width="0" style="1" hidden="1" customWidth="1"/>
    <col min="4369" max="4369" width="24.6640625" style="1" customWidth="1"/>
    <col min="4370" max="4370" width="12.33203125" style="1" customWidth="1"/>
    <col min="4371" max="4371" width="0" style="1" hidden="1" customWidth="1"/>
    <col min="4372" max="4372" width="3.44140625" style="1" customWidth="1"/>
    <col min="4373" max="4373" width="0" style="1" hidden="1" customWidth="1"/>
    <col min="4374" max="4374" width="17.6640625" style="1" customWidth="1"/>
    <col min="4375" max="4375" width="3.44140625" style="1" customWidth="1"/>
    <col min="4376" max="4376" width="0" style="1" hidden="1" customWidth="1"/>
    <col min="4377" max="4377" width="23.6640625" style="1" customWidth="1"/>
    <col min="4378" max="4378" width="10" style="1" customWidth="1"/>
    <col min="4379" max="4379" width="0" style="1" hidden="1" customWidth="1"/>
    <col min="4380" max="4381" width="14.6640625" style="1" customWidth="1"/>
    <col min="4382" max="4382" width="12.88671875" style="1" customWidth="1"/>
    <col min="4383" max="4383" width="3.33203125" style="1" customWidth="1"/>
    <col min="4384" max="4384" width="30.33203125" style="1" customWidth="1"/>
    <col min="4385" max="4385" width="5" style="1" customWidth="1"/>
    <col min="4386" max="4386" width="0" style="1" hidden="1" customWidth="1"/>
    <col min="4387" max="4387" width="14.33203125" style="1" customWidth="1"/>
    <col min="4388" max="4388" width="5.6640625" style="1" customWidth="1"/>
    <col min="4389" max="4389" width="0" style="1" hidden="1" customWidth="1"/>
    <col min="4390" max="4390" width="17.33203125" style="1" customWidth="1"/>
    <col min="4391" max="4391" width="12.6640625" style="1" customWidth="1"/>
    <col min="4392" max="4392" width="0" style="1" hidden="1" customWidth="1"/>
    <col min="4393" max="4393" width="5.33203125" style="1" customWidth="1"/>
    <col min="4394" max="4394" width="0" style="1" hidden="1" customWidth="1"/>
    <col min="4395" max="4395" width="17" style="1" customWidth="1"/>
    <col min="4396" max="4396" width="6.33203125" style="1" customWidth="1"/>
    <col min="4397" max="4397" width="0" style="1" hidden="1" customWidth="1"/>
    <col min="4398" max="4398" width="14.33203125" style="1" customWidth="1"/>
    <col min="4399" max="4399" width="7.5546875" style="1" customWidth="1"/>
    <col min="4400" max="4400" width="0" style="1" hidden="1" customWidth="1"/>
    <col min="4401" max="4402" width="14.33203125" style="1" customWidth="1"/>
    <col min="4403" max="4403" width="20.88671875" style="1" customWidth="1"/>
    <col min="4404" max="4404" width="14.44140625" style="1" customWidth="1"/>
    <col min="4405" max="4405" width="15" style="1" customWidth="1"/>
    <col min="4406" max="4406" width="2.6640625" style="1" customWidth="1"/>
    <col min="4407" max="4407" width="11.6640625" style="1" customWidth="1"/>
    <col min="4408" max="4408" width="11.5546875" style="1" customWidth="1"/>
    <col min="4409" max="4409" width="2.33203125" style="1" customWidth="1"/>
    <col min="4410" max="4410" width="41" style="1" customWidth="1"/>
    <col min="4411" max="4411" width="14.33203125" style="1" customWidth="1"/>
    <col min="4412" max="4413" width="11.5546875" style="1" customWidth="1"/>
    <col min="4414" max="4414" width="21.88671875" style="1" customWidth="1"/>
    <col min="4415" max="4606" width="11.44140625" style="1"/>
    <col min="4607" max="4607" width="21.88671875" style="1" customWidth="1"/>
    <col min="4608" max="4608" width="13.88671875" style="1" customWidth="1"/>
    <col min="4609" max="4609" width="38.6640625" style="1" customWidth="1"/>
    <col min="4610" max="4610" width="3" style="1" bestFit="1" customWidth="1"/>
    <col min="4611" max="4611" width="32.33203125" style="1" customWidth="1"/>
    <col min="4612" max="4612" width="46.33203125" style="1" customWidth="1"/>
    <col min="4613" max="4613" width="19" style="1" customWidth="1"/>
    <col min="4614" max="4614" width="0" style="1" hidden="1" customWidth="1"/>
    <col min="4615" max="4615" width="17.6640625" style="1" customWidth="1"/>
    <col min="4616" max="4616" width="0" style="1" hidden="1" customWidth="1"/>
    <col min="4617" max="4617" width="22.33203125" style="1" customWidth="1"/>
    <col min="4618" max="4618" width="5.33203125" style="1" customWidth="1"/>
    <col min="4619" max="4619" width="36.33203125" style="1" customWidth="1"/>
    <col min="4620" max="4620" width="5.6640625" style="1" customWidth="1"/>
    <col min="4621" max="4621" width="0" style="1" hidden="1" customWidth="1"/>
    <col min="4622" max="4622" width="20.6640625" style="1" customWidth="1"/>
    <col min="4623" max="4623" width="4.88671875" style="1" customWidth="1"/>
    <col min="4624" max="4624" width="0" style="1" hidden="1" customWidth="1"/>
    <col min="4625" max="4625" width="24.6640625" style="1" customWidth="1"/>
    <col min="4626" max="4626" width="12.33203125" style="1" customWidth="1"/>
    <col min="4627" max="4627" width="0" style="1" hidden="1" customWidth="1"/>
    <col min="4628" max="4628" width="3.44140625" style="1" customWidth="1"/>
    <col min="4629" max="4629" width="0" style="1" hidden="1" customWidth="1"/>
    <col min="4630" max="4630" width="17.6640625" style="1" customWidth="1"/>
    <col min="4631" max="4631" width="3.44140625" style="1" customWidth="1"/>
    <col min="4632" max="4632" width="0" style="1" hidden="1" customWidth="1"/>
    <col min="4633" max="4633" width="23.6640625" style="1" customWidth="1"/>
    <col min="4634" max="4634" width="10" style="1" customWidth="1"/>
    <col min="4635" max="4635" width="0" style="1" hidden="1" customWidth="1"/>
    <col min="4636" max="4637" width="14.6640625" style="1" customWidth="1"/>
    <col min="4638" max="4638" width="12.88671875" style="1" customWidth="1"/>
    <col min="4639" max="4639" width="3.33203125" style="1" customWidth="1"/>
    <col min="4640" max="4640" width="30.33203125" style="1" customWidth="1"/>
    <col min="4641" max="4641" width="5" style="1" customWidth="1"/>
    <col min="4642" max="4642" width="0" style="1" hidden="1" customWidth="1"/>
    <col min="4643" max="4643" width="14.33203125" style="1" customWidth="1"/>
    <col min="4644" max="4644" width="5.6640625" style="1" customWidth="1"/>
    <col min="4645" max="4645" width="0" style="1" hidden="1" customWidth="1"/>
    <col min="4646" max="4646" width="17.33203125" style="1" customWidth="1"/>
    <col min="4647" max="4647" width="12.6640625" style="1" customWidth="1"/>
    <col min="4648" max="4648" width="0" style="1" hidden="1" customWidth="1"/>
    <col min="4649" max="4649" width="5.33203125" style="1" customWidth="1"/>
    <col min="4650" max="4650" width="0" style="1" hidden="1" customWidth="1"/>
    <col min="4651" max="4651" width="17" style="1" customWidth="1"/>
    <col min="4652" max="4652" width="6.33203125" style="1" customWidth="1"/>
    <col min="4653" max="4653" width="0" style="1" hidden="1" customWidth="1"/>
    <col min="4654" max="4654" width="14.33203125" style="1" customWidth="1"/>
    <col min="4655" max="4655" width="7.5546875" style="1" customWidth="1"/>
    <col min="4656" max="4656" width="0" style="1" hidden="1" customWidth="1"/>
    <col min="4657" max="4658" width="14.33203125" style="1" customWidth="1"/>
    <col min="4659" max="4659" width="20.88671875" style="1" customWidth="1"/>
    <col min="4660" max="4660" width="14.44140625" style="1" customWidth="1"/>
    <col min="4661" max="4661" width="15" style="1" customWidth="1"/>
    <col min="4662" max="4662" width="2.6640625" style="1" customWidth="1"/>
    <col min="4663" max="4663" width="11.6640625" style="1" customWidth="1"/>
    <col min="4664" max="4664" width="11.5546875" style="1" customWidth="1"/>
    <col min="4665" max="4665" width="2.33203125" style="1" customWidth="1"/>
    <col min="4666" max="4666" width="41" style="1" customWidth="1"/>
    <col min="4667" max="4667" width="14.33203125" style="1" customWidth="1"/>
    <col min="4668" max="4669" width="11.5546875" style="1" customWidth="1"/>
    <col min="4670" max="4670" width="21.88671875" style="1" customWidth="1"/>
    <col min="4671" max="4862" width="11.44140625" style="1"/>
    <col min="4863" max="4863" width="21.88671875" style="1" customWidth="1"/>
    <col min="4864" max="4864" width="13.88671875" style="1" customWidth="1"/>
    <col min="4865" max="4865" width="38.6640625" style="1" customWidth="1"/>
    <col min="4866" max="4866" width="3" style="1" bestFit="1" customWidth="1"/>
    <col min="4867" max="4867" width="32.33203125" style="1" customWidth="1"/>
    <col min="4868" max="4868" width="46.33203125" style="1" customWidth="1"/>
    <col min="4869" max="4869" width="19" style="1" customWidth="1"/>
    <col min="4870" max="4870" width="0" style="1" hidden="1" customWidth="1"/>
    <col min="4871" max="4871" width="17.6640625" style="1" customWidth="1"/>
    <col min="4872" max="4872" width="0" style="1" hidden="1" customWidth="1"/>
    <col min="4873" max="4873" width="22.33203125" style="1" customWidth="1"/>
    <col min="4874" max="4874" width="5.33203125" style="1" customWidth="1"/>
    <col min="4875" max="4875" width="36.33203125" style="1" customWidth="1"/>
    <col min="4876" max="4876" width="5.6640625" style="1" customWidth="1"/>
    <col min="4877" max="4877" width="0" style="1" hidden="1" customWidth="1"/>
    <col min="4878" max="4878" width="20.6640625" style="1" customWidth="1"/>
    <col min="4879" max="4879" width="4.88671875" style="1" customWidth="1"/>
    <col min="4880" max="4880" width="0" style="1" hidden="1" customWidth="1"/>
    <col min="4881" max="4881" width="24.6640625" style="1" customWidth="1"/>
    <col min="4882" max="4882" width="12.33203125" style="1" customWidth="1"/>
    <col min="4883" max="4883" width="0" style="1" hidden="1" customWidth="1"/>
    <col min="4884" max="4884" width="3.44140625" style="1" customWidth="1"/>
    <col min="4885" max="4885" width="0" style="1" hidden="1" customWidth="1"/>
    <col min="4886" max="4886" width="17.6640625" style="1" customWidth="1"/>
    <col min="4887" max="4887" width="3.44140625" style="1" customWidth="1"/>
    <col min="4888" max="4888" width="0" style="1" hidden="1" customWidth="1"/>
    <col min="4889" max="4889" width="23.6640625" style="1" customWidth="1"/>
    <col min="4890" max="4890" width="10" style="1" customWidth="1"/>
    <col min="4891" max="4891" width="0" style="1" hidden="1" customWidth="1"/>
    <col min="4892" max="4893" width="14.6640625" style="1" customWidth="1"/>
    <col min="4894" max="4894" width="12.88671875" style="1" customWidth="1"/>
    <col min="4895" max="4895" width="3.33203125" style="1" customWidth="1"/>
    <col min="4896" max="4896" width="30.33203125" style="1" customWidth="1"/>
    <col min="4897" max="4897" width="5" style="1" customWidth="1"/>
    <col min="4898" max="4898" width="0" style="1" hidden="1" customWidth="1"/>
    <col min="4899" max="4899" width="14.33203125" style="1" customWidth="1"/>
    <col min="4900" max="4900" width="5.6640625" style="1" customWidth="1"/>
    <col min="4901" max="4901" width="0" style="1" hidden="1" customWidth="1"/>
    <col min="4902" max="4902" width="17.33203125" style="1" customWidth="1"/>
    <col min="4903" max="4903" width="12.6640625" style="1" customWidth="1"/>
    <col min="4904" max="4904" width="0" style="1" hidden="1" customWidth="1"/>
    <col min="4905" max="4905" width="5.33203125" style="1" customWidth="1"/>
    <col min="4906" max="4906" width="0" style="1" hidden="1" customWidth="1"/>
    <col min="4907" max="4907" width="17" style="1" customWidth="1"/>
    <col min="4908" max="4908" width="6.33203125" style="1" customWidth="1"/>
    <col min="4909" max="4909" width="0" style="1" hidden="1" customWidth="1"/>
    <col min="4910" max="4910" width="14.33203125" style="1" customWidth="1"/>
    <col min="4911" max="4911" width="7.5546875" style="1" customWidth="1"/>
    <col min="4912" max="4912" width="0" style="1" hidden="1" customWidth="1"/>
    <col min="4913" max="4914" width="14.33203125" style="1" customWidth="1"/>
    <col min="4915" max="4915" width="20.88671875" style="1" customWidth="1"/>
    <col min="4916" max="4916" width="14.44140625" style="1" customWidth="1"/>
    <col min="4917" max="4917" width="15" style="1" customWidth="1"/>
    <col min="4918" max="4918" width="2.6640625" style="1" customWidth="1"/>
    <col min="4919" max="4919" width="11.6640625" style="1" customWidth="1"/>
    <col min="4920" max="4920" width="11.5546875" style="1" customWidth="1"/>
    <col min="4921" max="4921" width="2.33203125" style="1" customWidth="1"/>
    <col min="4922" max="4922" width="41" style="1" customWidth="1"/>
    <col min="4923" max="4923" width="14.33203125" style="1" customWidth="1"/>
    <col min="4924" max="4925" width="11.5546875" style="1" customWidth="1"/>
    <col min="4926" max="4926" width="21.88671875" style="1" customWidth="1"/>
    <col min="4927" max="5118" width="11.44140625" style="1"/>
    <col min="5119" max="5119" width="21.88671875" style="1" customWidth="1"/>
    <col min="5120" max="5120" width="13.88671875" style="1" customWidth="1"/>
    <col min="5121" max="5121" width="38.6640625" style="1" customWidth="1"/>
    <col min="5122" max="5122" width="3" style="1" bestFit="1" customWidth="1"/>
    <col min="5123" max="5123" width="32.33203125" style="1" customWidth="1"/>
    <col min="5124" max="5124" width="46.33203125" style="1" customWidth="1"/>
    <col min="5125" max="5125" width="19" style="1" customWidth="1"/>
    <col min="5126" max="5126" width="0" style="1" hidden="1" customWidth="1"/>
    <col min="5127" max="5127" width="17.6640625" style="1" customWidth="1"/>
    <col min="5128" max="5128" width="0" style="1" hidden="1" customWidth="1"/>
    <col min="5129" max="5129" width="22.33203125" style="1" customWidth="1"/>
    <col min="5130" max="5130" width="5.33203125" style="1" customWidth="1"/>
    <col min="5131" max="5131" width="36.33203125" style="1" customWidth="1"/>
    <col min="5132" max="5132" width="5.6640625" style="1" customWidth="1"/>
    <col min="5133" max="5133" width="0" style="1" hidden="1" customWidth="1"/>
    <col min="5134" max="5134" width="20.6640625" style="1" customWidth="1"/>
    <col min="5135" max="5135" width="4.88671875" style="1" customWidth="1"/>
    <col min="5136" max="5136" width="0" style="1" hidden="1" customWidth="1"/>
    <col min="5137" max="5137" width="24.6640625" style="1" customWidth="1"/>
    <col min="5138" max="5138" width="12.33203125" style="1" customWidth="1"/>
    <col min="5139" max="5139" width="0" style="1" hidden="1" customWidth="1"/>
    <col min="5140" max="5140" width="3.44140625" style="1" customWidth="1"/>
    <col min="5141" max="5141" width="0" style="1" hidden="1" customWidth="1"/>
    <col min="5142" max="5142" width="17.6640625" style="1" customWidth="1"/>
    <col min="5143" max="5143" width="3.44140625" style="1" customWidth="1"/>
    <col min="5144" max="5144" width="0" style="1" hidden="1" customWidth="1"/>
    <col min="5145" max="5145" width="23.6640625" style="1" customWidth="1"/>
    <col min="5146" max="5146" width="10" style="1" customWidth="1"/>
    <col min="5147" max="5147" width="0" style="1" hidden="1" customWidth="1"/>
    <col min="5148" max="5149" width="14.6640625" style="1" customWidth="1"/>
    <col min="5150" max="5150" width="12.88671875" style="1" customWidth="1"/>
    <col min="5151" max="5151" width="3.33203125" style="1" customWidth="1"/>
    <col min="5152" max="5152" width="30.33203125" style="1" customWidth="1"/>
    <col min="5153" max="5153" width="5" style="1" customWidth="1"/>
    <col min="5154" max="5154" width="0" style="1" hidden="1" customWidth="1"/>
    <col min="5155" max="5155" width="14.33203125" style="1" customWidth="1"/>
    <col min="5156" max="5156" width="5.6640625" style="1" customWidth="1"/>
    <col min="5157" max="5157" width="0" style="1" hidden="1" customWidth="1"/>
    <col min="5158" max="5158" width="17.33203125" style="1" customWidth="1"/>
    <col min="5159" max="5159" width="12.6640625" style="1" customWidth="1"/>
    <col min="5160" max="5160" width="0" style="1" hidden="1" customWidth="1"/>
    <col min="5161" max="5161" width="5.33203125" style="1" customWidth="1"/>
    <col min="5162" max="5162" width="0" style="1" hidden="1" customWidth="1"/>
    <col min="5163" max="5163" width="17" style="1" customWidth="1"/>
    <col min="5164" max="5164" width="6.33203125" style="1" customWidth="1"/>
    <col min="5165" max="5165" width="0" style="1" hidden="1" customWidth="1"/>
    <col min="5166" max="5166" width="14.33203125" style="1" customWidth="1"/>
    <col min="5167" max="5167" width="7.5546875" style="1" customWidth="1"/>
    <col min="5168" max="5168" width="0" style="1" hidden="1" customWidth="1"/>
    <col min="5169" max="5170" width="14.33203125" style="1" customWidth="1"/>
    <col min="5171" max="5171" width="20.88671875" style="1" customWidth="1"/>
    <col min="5172" max="5172" width="14.44140625" style="1" customWidth="1"/>
    <col min="5173" max="5173" width="15" style="1" customWidth="1"/>
    <col min="5174" max="5174" width="2.6640625" style="1" customWidth="1"/>
    <col min="5175" max="5175" width="11.6640625" style="1" customWidth="1"/>
    <col min="5176" max="5176" width="11.5546875" style="1" customWidth="1"/>
    <col min="5177" max="5177" width="2.33203125" style="1" customWidth="1"/>
    <col min="5178" max="5178" width="41" style="1" customWidth="1"/>
    <col min="5179" max="5179" width="14.33203125" style="1" customWidth="1"/>
    <col min="5180" max="5181" width="11.5546875" style="1" customWidth="1"/>
    <col min="5182" max="5182" width="21.88671875" style="1" customWidth="1"/>
    <col min="5183" max="5374" width="11.44140625" style="1"/>
    <col min="5375" max="5375" width="21.88671875" style="1" customWidth="1"/>
    <col min="5376" max="5376" width="13.88671875" style="1" customWidth="1"/>
    <col min="5377" max="5377" width="38.6640625" style="1" customWidth="1"/>
    <col min="5378" max="5378" width="3" style="1" bestFit="1" customWidth="1"/>
    <col min="5379" max="5379" width="32.33203125" style="1" customWidth="1"/>
    <col min="5380" max="5380" width="46.33203125" style="1" customWidth="1"/>
    <col min="5381" max="5381" width="19" style="1" customWidth="1"/>
    <col min="5382" max="5382" width="0" style="1" hidden="1" customWidth="1"/>
    <col min="5383" max="5383" width="17.6640625" style="1" customWidth="1"/>
    <col min="5384" max="5384" width="0" style="1" hidden="1" customWidth="1"/>
    <col min="5385" max="5385" width="22.33203125" style="1" customWidth="1"/>
    <col min="5386" max="5386" width="5.33203125" style="1" customWidth="1"/>
    <col min="5387" max="5387" width="36.33203125" style="1" customWidth="1"/>
    <col min="5388" max="5388" width="5.6640625" style="1" customWidth="1"/>
    <col min="5389" max="5389" width="0" style="1" hidden="1" customWidth="1"/>
    <col min="5390" max="5390" width="20.6640625" style="1" customWidth="1"/>
    <col min="5391" max="5391" width="4.88671875" style="1" customWidth="1"/>
    <col min="5392" max="5392" width="0" style="1" hidden="1" customWidth="1"/>
    <col min="5393" max="5393" width="24.6640625" style="1" customWidth="1"/>
    <col min="5394" max="5394" width="12.33203125" style="1" customWidth="1"/>
    <col min="5395" max="5395" width="0" style="1" hidden="1" customWidth="1"/>
    <col min="5396" max="5396" width="3.44140625" style="1" customWidth="1"/>
    <col min="5397" max="5397" width="0" style="1" hidden="1" customWidth="1"/>
    <col min="5398" max="5398" width="17.6640625" style="1" customWidth="1"/>
    <col min="5399" max="5399" width="3.44140625" style="1" customWidth="1"/>
    <col min="5400" max="5400" width="0" style="1" hidden="1" customWidth="1"/>
    <col min="5401" max="5401" width="23.6640625" style="1" customWidth="1"/>
    <col min="5402" max="5402" width="10" style="1" customWidth="1"/>
    <col min="5403" max="5403" width="0" style="1" hidden="1" customWidth="1"/>
    <col min="5404" max="5405" width="14.6640625" style="1" customWidth="1"/>
    <col min="5406" max="5406" width="12.88671875" style="1" customWidth="1"/>
    <col min="5407" max="5407" width="3.33203125" style="1" customWidth="1"/>
    <col min="5408" max="5408" width="30.33203125" style="1" customWidth="1"/>
    <col min="5409" max="5409" width="5" style="1" customWidth="1"/>
    <col min="5410" max="5410" width="0" style="1" hidden="1" customWidth="1"/>
    <col min="5411" max="5411" width="14.33203125" style="1" customWidth="1"/>
    <col min="5412" max="5412" width="5.6640625" style="1" customWidth="1"/>
    <col min="5413" max="5413" width="0" style="1" hidden="1" customWidth="1"/>
    <col min="5414" max="5414" width="17.33203125" style="1" customWidth="1"/>
    <col min="5415" max="5415" width="12.6640625" style="1" customWidth="1"/>
    <col min="5416" max="5416" width="0" style="1" hidden="1" customWidth="1"/>
    <col min="5417" max="5417" width="5.33203125" style="1" customWidth="1"/>
    <col min="5418" max="5418" width="0" style="1" hidden="1" customWidth="1"/>
    <col min="5419" max="5419" width="17" style="1" customWidth="1"/>
    <col min="5420" max="5420" width="6.33203125" style="1" customWidth="1"/>
    <col min="5421" max="5421" width="0" style="1" hidden="1" customWidth="1"/>
    <col min="5422" max="5422" width="14.33203125" style="1" customWidth="1"/>
    <col min="5423" max="5423" width="7.5546875" style="1" customWidth="1"/>
    <col min="5424" max="5424" width="0" style="1" hidden="1" customWidth="1"/>
    <col min="5425" max="5426" width="14.33203125" style="1" customWidth="1"/>
    <col min="5427" max="5427" width="20.88671875" style="1" customWidth="1"/>
    <col min="5428" max="5428" width="14.44140625" style="1" customWidth="1"/>
    <col min="5429" max="5429" width="15" style="1" customWidth="1"/>
    <col min="5430" max="5430" width="2.6640625" style="1" customWidth="1"/>
    <col min="5431" max="5431" width="11.6640625" style="1" customWidth="1"/>
    <col min="5432" max="5432" width="11.5546875" style="1" customWidth="1"/>
    <col min="5433" max="5433" width="2.33203125" style="1" customWidth="1"/>
    <col min="5434" max="5434" width="41" style="1" customWidth="1"/>
    <col min="5435" max="5435" width="14.33203125" style="1" customWidth="1"/>
    <col min="5436" max="5437" width="11.5546875" style="1" customWidth="1"/>
    <col min="5438" max="5438" width="21.88671875" style="1" customWidth="1"/>
    <col min="5439" max="5630" width="11.44140625" style="1"/>
    <col min="5631" max="5631" width="21.88671875" style="1" customWidth="1"/>
    <col min="5632" max="5632" width="13.88671875" style="1" customWidth="1"/>
    <col min="5633" max="5633" width="38.6640625" style="1" customWidth="1"/>
    <col min="5634" max="5634" width="3" style="1" bestFit="1" customWidth="1"/>
    <col min="5635" max="5635" width="32.33203125" style="1" customWidth="1"/>
    <col min="5636" max="5636" width="46.33203125" style="1" customWidth="1"/>
    <col min="5637" max="5637" width="19" style="1" customWidth="1"/>
    <col min="5638" max="5638" width="0" style="1" hidden="1" customWidth="1"/>
    <col min="5639" max="5639" width="17.6640625" style="1" customWidth="1"/>
    <col min="5640" max="5640" width="0" style="1" hidden="1" customWidth="1"/>
    <col min="5641" max="5641" width="22.33203125" style="1" customWidth="1"/>
    <col min="5642" max="5642" width="5.33203125" style="1" customWidth="1"/>
    <col min="5643" max="5643" width="36.33203125" style="1" customWidth="1"/>
    <col min="5644" max="5644" width="5.6640625" style="1" customWidth="1"/>
    <col min="5645" max="5645" width="0" style="1" hidden="1" customWidth="1"/>
    <col min="5646" max="5646" width="20.6640625" style="1" customWidth="1"/>
    <col min="5647" max="5647" width="4.88671875" style="1" customWidth="1"/>
    <col min="5648" max="5648" width="0" style="1" hidden="1" customWidth="1"/>
    <col min="5649" max="5649" width="24.6640625" style="1" customWidth="1"/>
    <col min="5650" max="5650" width="12.33203125" style="1" customWidth="1"/>
    <col min="5651" max="5651" width="0" style="1" hidden="1" customWidth="1"/>
    <col min="5652" max="5652" width="3.44140625" style="1" customWidth="1"/>
    <col min="5653" max="5653" width="0" style="1" hidden="1" customWidth="1"/>
    <col min="5654" max="5654" width="17.6640625" style="1" customWidth="1"/>
    <col min="5655" max="5655" width="3.44140625" style="1" customWidth="1"/>
    <col min="5656" max="5656" width="0" style="1" hidden="1" customWidth="1"/>
    <col min="5657" max="5657" width="23.6640625" style="1" customWidth="1"/>
    <col min="5658" max="5658" width="10" style="1" customWidth="1"/>
    <col min="5659" max="5659" width="0" style="1" hidden="1" customWidth="1"/>
    <col min="5660" max="5661" width="14.6640625" style="1" customWidth="1"/>
    <col min="5662" max="5662" width="12.88671875" style="1" customWidth="1"/>
    <col min="5663" max="5663" width="3.33203125" style="1" customWidth="1"/>
    <col min="5664" max="5664" width="30.33203125" style="1" customWidth="1"/>
    <col min="5665" max="5665" width="5" style="1" customWidth="1"/>
    <col min="5666" max="5666" width="0" style="1" hidden="1" customWidth="1"/>
    <col min="5667" max="5667" width="14.33203125" style="1" customWidth="1"/>
    <col min="5668" max="5668" width="5.6640625" style="1" customWidth="1"/>
    <col min="5669" max="5669" width="0" style="1" hidden="1" customWidth="1"/>
    <col min="5670" max="5670" width="17.33203125" style="1" customWidth="1"/>
    <col min="5671" max="5671" width="12.6640625" style="1" customWidth="1"/>
    <col min="5672" max="5672" width="0" style="1" hidden="1" customWidth="1"/>
    <col min="5673" max="5673" width="5.33203125" style="1" customWidth="1"/>
    <col min="5674" max="5674" width="0" style="1" hidden="1" customWidth="1"/>
    <col min="5675" max="5675" width="17" style="1" customWidth="1"/>
    <col min="5676" max="5676" width="6.33203125" style="1" customWidth="1"/>
    <col min="5677" max="5677" width="0" style="1" hidden="1" customWidth="1"/>
    <col min="5678" max="5678" width="14.33203125" style="1" customWidth="1"/>
    <col min="5679" max="5679" width="7.5546875" style="1" customWidth="1"/>
    <col min="5680" max="5680" width="0" style="1" hidden="1" customWidth="1"/>
    <col min="5681" max="5682" width="14.33203125" style="1" customWidth="1"/>
    <col min="5683" max="5683" width="20.88671875" style="1" customWidth="1"/>
    <col min="5684" max="5684" width="14.44140625" style="1" customWidth="1"/>
    <col min="5685" max="5685" width="15" style="1" customWidth="1"/>
    <col min="5686" max="5686" width="2.6640625" style="1" customWidth="1"/>
    <col min="5687" max="5687" width="11.6640625" style="1" customWidth="1"/>
    <col min="5688" max="5688" width="11.5546875" style="1" customWidth="1"/>
    <col min="5689" max="5689" width="2.33203125" style="1" customWidth="1"/>
    <col min="5690" max="5690" width="41" style="1" customWidth="1"/>
    <col min="5691" max="5691" width="14.33203125" style="1" customWidth="1"/>
    <col min="5692" max="5693" width="11.5546875" style="1" customWidth="1"/>
    <col min="5694" max="5694" width="21.88671875" style="1" customWidth="1"/>
    <col min="5695" max="5886" width="11.44140625" style="1"/>
    <col min="5887" max="5887" width="21.88671875" style="1" customWidth="1"/>
    <col min="5888" max="5888" width="13.88671875" style="1" customWidth="1"/>
    <col min="5889" max="5889" width="38.6640625" style="1" customWidth="1"/>
    <col min="5890" max="5890" width="3" style="1" bestFit="1" customWidth="1"/>
    <col min="5891" max="5891" width="32.33203125" style="1" customWidth="1"/>
    <col min="5892" max="5892" width="46.33203125" style="1" customWidth="1"/>
    <col min="5893" max="5893" width="19" style="1" customWidth="1"/>
    <col min="5894" max="5894" width="0" style="1" hidden="1" customWidth="1"/>
    <col min="5895" max="5895" width="17.6640625" style="1" customWidth="1"/>
    <col min="5896" max="5896" width="0" style="1" hidden="1" customWidth="1"/>
    <col min="5897" max="5897" width="22.33203125" style="1" customWidth="1"/>
    <col min="5898" max="5898" width="5.33203125" style="1" customWidth="1"/>
    <col min="5899" max="5899" width="36.33203125" style="1" customWidth="1"/>
    <col min="5900" max="5900" width="5.6640625" style="1" customWidth="1"/>
    <col min="5901" max="5901" width="0" style="1" hidden="1" customWidth="1"/>
    <col min="5902" max="5902" width="20.6640625" style="1" customWidth="1"/>
    <col min="5903" max="5903" width="4.88671875" style="1" customWidth="1"/>
    <col min="5904" max="5904" width="0" style="1" hidden="1" customWidth="1"/>
    <col min="5905" max="5905" width="24.6640625" style="1" customWidth="1"/>
    <col min="5906" max="5906" width="12.33203125" style="1" customWidth="1"/>
    <col min="5907" max="5907" width="0" style="1" hidden="1" customWidth="1"/>
    <col min="5908" max="5908" width="3.44140625" style="1" customWidth="1"/>
    <col min="5909" max="5909" width="0" style="1" hidden="1" customWidth="1"/>
    <col min="5910" max="5910" width="17.6640625" style="1" customWidth="1"/>
    <col min="5911" max="5911" width="3.44140625" style="1" customWidth="1"/>
    <col min="5912" max="5912" width="0" style="1" hidden="1" customWidth="1"/>
    <col min="5913" max="5913" width="23.6640625" style="1" customWidth="1"/>
    <col min="5914" max="5914" width="10" style="1" customWidth="1"/>
    <col min="5915" max="5915" width="0" style="1" hidden="1" customWidth="1"/>
    <col min="5916" max="5917" width="14.6640625" style="1" customWidth="1"/>
    <col min="5918" max="5918" width="12.88671875" style="1" customWidth="1"/>
    <col min="5919" max="5919" width="3.33203125" style="1" customWidth="1"/>
    <col min="5920" max="5920" width="30.33203125" style="1" customWidth="1"/>
    <col min="5921" max="5921" width="5" style="1" customWidth="1"/>
    <col min="5922" max="5922" width="0" style="1" hidden="1" customWidth="1"/>
    <col min="5923" max="5923" width="14.33203125" style="1" customWidth="1"/>
    <col min="5924" max="5924" width="5.6640625" style="1" customWidth="1"/>
    <col min="5925" max="5925" width="0" style="1" hidden="1" customWidth="1"/>
    <col min="5926" max="5926" width="17.33203125" style="1" customWidth="1"/>
    <col min="5927" max="5927" width="12.6640625" style="1" customWidth="1"/>
    <col min="5928" max="5928" width="0" style="1" hidden="1" customWidth="1"/>
    <col min="5929" max="5929" width="5.33203125" style="1" customWidth="1"/>
    <col min="5930" max="5930" width="0" style="1" hidden="1" customWidth="1"/>
    <col min="5931" max="5931" width="17" style="1" customWidth="1"/>
    <col min="5932" max="5932" width="6.33203125" style="1" customWidth="1"/>
    <col min="5933" max="5933" width="0" style="1" hidden="1" customWidth="1"/>
    <col min="5934" max="5934" width="14.33203125" style="1" customWidth="1"/>
    <col min="5935" max="5935" width="7.5546875" style="1" customWidth="1"/>
    <col min="5936" max="5936" width="0" style="1" hidden="1" customWidth="1"/>
    <col min="5937" max="5938" width="14.33203125" style="1" customWidth="1"/>
    <col min="5939" max="5939" width="20.88671875" style="1" customWidth="1"/>
    <col min="5940" max="5940" width="14.44140625" style="1" customWidth="1"/>
    <col min="5941" max="5941" width="15" style="1" customWidth="1"/>
    <col min="5942" max="5942" width="2.6640625" style="1" customWidth="1"/>
    <col min="5943" max="5943" width="11.6640625" style="1" customWidth="1"/>
    <col min="5944" max="5944" width="11.5546875" style="1" customWidth="1"/>
    <col min="5945" max="5945" width="2.33203125" style="1" customWidth="1"/>
    <col min="5946" max="5946" width="41" style="1" customWidth="1"/>
    <col min="5947" max="5947" width="14.33203125" style="1" customWidth="1"/>
    <col min="5948" max="5949" width="11.5546875" style="1" customWidth="1"/>
    <col min="5950" max="5950" width="21.88671875" style="1" customWidth="1"/>
    <col min="5951" max="6142" width="11.44140625" style="1"/>
    <col min="6143" max="6143" width="21.88671875" style="1" customWidth="1"/>
    <col min="6144" max="6144" width="13.88671875" style="1" customWidth="1"/>
    <col min="6145" max="6145" width="38.6640625" style="1" customWidth="1"/>
    <col min="6146" max="6146" width="3" style="1" bestFit="1" customWidth="1"/>
    <col min="6147" max="6147" width="32.33203125" style="1" customWidth="1"/>
    <col min="6148" max="6148" width="46.33203125" style="1" customWidth="1"/>
    <col min="6149" max="6149" width="19" style="1" customWidth="1"/>
    <col min="6150" max="6150" width="0" style="1" hidden="1" customWidth="1"/>
    <col min="6151" max="6151" width="17.6640625" style="1" customWidth="1"/>
    <col min="6152" max="6152" width="0" style="1" hidden="1" customWidth="1"/>
    <col min="6153" max="6153" width="22.33203125" style="1" customWidth="1"/>
    <col min="6154" max="6154" width="5.33203125" style="1" customWidth="1"/>
    <col min="6155" max="6155" width="36.33203125" style="1" customWidth="1"/>
    <col min="6156" max="6156" width="5.6640625" style="1" customWidth="1"/>
    <col min="6157" max="6157" width="0" style="1" hidden="1" customWidth="1"/>
    <col min="6158" max="6158" width="20.6640625" style="1" customWidth="1"/>
    <col min="6159" max="6159" width="4.88671875" style="1" customWidth="1"/>
    <col min="6160" max="6160" width="0" style="1" hidden="1" customWidth="1"/>
    <col min="6161" max="6161" width="24.6640625" style="1" customWidth="1"/>
    <col min="6162" max="6162" width="12.33203125" style="1" customWidth="1"/>
    <col min="6163" max="6163" width="0" style="1" hidden="1" customWidth="1"/>
    <col min="6164" max="6164" width="3.44140625" style="1" customWidth="1"/>
    <col min="6165" max="6165" width="0" style="1" hidden="1" customWidth="1"/>
    <col min="6166" max="6166" width="17.6640625" style="1" customWidth="1"/>
    <col min="6167" max="6167" width="3.44140625" style="1" customWidth="1"/>
    <col min="6168" max="6168" width="0" style="1" hidden="1" customWidth="1"/>
    <col min="6169" max="6169" width="23.6640625" style="1" customWidth="1"/>
    <col min="6170" max="6170" width="10" style="1" customWidth="1"/>
    <col min="6171" max="6171" width="0" style="1" hidden="1" customWidth="1"/>
    <col min="6172" max="6173" width="14.6640625" style="1" customWidth="1"/>
    <col min="6174" max="6174" width="12.88671875" style="1" customWidth="1"/>
    <col min="6175" max="6175" width="3.33203125" style="1" customWidth="1"/>
    <col min="6176" max="6176" width="30.33203125" style="1" customWidth="1"/>
    <col min="6177" max="6177" width="5" style="1" customWidth="1"/>
    <col min="6178" max="6178" width="0" style="1" hidden="1" customWidth="1"/>
    <col min="6179" max="6179" width="14.33203125" style="1" customWidth="1"/>
    <col min="6180" max="6180" width="5.6640625" style="1" customWidth="1"/>
    <col min="6181" max="6181" width="0" style="1" hidden="1" customWidth="1"/>
    <col min="6182" max="6182" width="17.33203125" style="1" customWidth="1"/>
    <col min="6183" max="6183" width="12.6640625" style="1" customWidth="1"/>
    <col min="6184" max="6184" width="0" style="1" hidden="1" customWidth="1"/>
    <col min="6185" max="6185" width="5.33203125" style="1" customWidth="1"/>
    <col min="6186" max="6186" width="0" style="1" hidden="1" customWidth="1"/>
    <col min="6187" max="6187" width="17" style="1" customWidth="1"/>
    <col min="6188" max="6188" width="6.33203125" style="1" customWidth="1"/>
    <col min="6189" max="6189" width="0" style="1" hidden="1" customWidth="1"/>
    <col min="6190" max="6190" width="14.33203125" style="1" customWidth="1"/>
    <col min="6191" max="6191" width="7.5546875" style="1" customWidth="1"/>
    <col min="6192" max="6192" width="0" style="1" hidden="1" customWidth="1"/>
    <col min="6193" max="6194" width="14.33203125" style="1" customWidth="1"/>
    <col min="6195" max="6195" width="20.88671875" style="1" customWidth="1"/>
    <col min="6196" max="6196" width="14.44140625" style="1" customWidth="1"/>
    <col min="6197" max="6197" width="15" style="1" customWidth="1"/>
    <col min="6198" max="6198" width="2.6640625" style="1" customWidth="1"/>
    <col min="6199" max="6199" width="11.6640625" style="1" customWidth="1"/>
    <col min="6200" max="6200" width="11.5546875" style="1" customWidth="1"/>
    <col min="6201" max="6201" width="2.33203125" style="1" customWidth="1"/>
    <col min="6202" max="6202" width="41" style="1" customWidth="1"/>
    <col min="6203" max="6203" width="14.33203125" style="1" customWidth="1"/>
    <col min="6204" max="6205" width="11.5546875" style="1" customWidth="1"/>
    <col min="6206" max="6206" width="21.88671875" style="1" customWidth="1"/>
    <col min="6207" max="6398" width="11.44140625" style="1"/>
    <col min="6399" max="6399" width="21.88671875" style="1" customWidth="1"/>
    <col min="6400" max="6400" width="13.88671875" style="1" customWidth="1"/>
    <col min="6401" max="6401" width="38.6640625" style="1" customWidth="1"/>
    <col min="6402" max="6402" width="3" style="1" bestFit="1" customWidth="1"/>
    <col min="6403" max="6403" width="32.33203125" style="1" customWidth="1"/>
    <col min="6404" max="6404" width="46.33203125" style="1" customWidth="1"/>
    <col min="6405" max="6405" width="19" style="1" customWidth="1"/>
    <col min="6406" max="6406" width="0" style="1" hidden="1" customWidth="1"/>
    <col min="6407" max="6407" width="17.6640625" style="1" customWidth="1"/>
    <col min="6408" max="6408" width="0" style="1" hidden="1" customWidth="1"/>
    <col min="6409" max="6409" width="22.33203125" style="1" customWidth="1"/>
    <col min="6410" max="6410" width="5.33203125" style="1" customWidth="1"/>
    <col min="6411" max="6411" width="36.33203125" style="1" customWidth="1"/>
    <col min="6412" max="6412" width="5.6640625" style="1" customWidth="1"/>
    <col min="6413" max="6413" width="0" style="1" hidden="1" customWidth="1"/>
    <col min="6414" max="6414" width="20.6640625" style="1" customWidth="1"/>
    <col min="6415" max="6415" width="4.88671875" style="1" customWidth="1"/>
    <col min="6416" max="6416" width="0" style="1" hidden="1" customWidth="1"/>
    <col min="6417" max="6417" width="24.6640625" style="1" customWidth="1"/>
    <col min="6418" max="6418" width="12.33203125" style="1" customWidth="1"/>
    <col min="6419" max="6419" width="0" style="1" hidden="1" customWidth="1"/>
    <col min="6420" max="6420" width="3.44140625" style="1" customWidth="1"/>
    <col min="6421" max="6421" width="0" style="1" hidden="1" customWidth="1"/>
    <col min="6422" max="6422" width="17.6640625" style="1" customWidth="1"/>
    <col min="6423" max="6423" width="3.44140625" style="1" customWidth="1"/>
    <col min="6424" max="6424" width="0" style="1" hidden="1" customWidth="1"/>
    <col min="6425" max="6425" width="23.6640625" style="1" customWidth="1"/>
    <col min="6426" max="6426" width="10" style="1" customWidth="1"/>
    <col min="6427" max="6427" width="0" style="1" hidden="1" customWidth="1"/>
    <col min="6428" max="6429" width="14.6640625" style="1" customWidth="1"/>
    <col min="6430" max="6430" width="12.88671875" style="1" customWidth="1"/>
    <col min="6431" max="6431" width="3.33203125" style="1" customWidth="1"/>
    <col min="6432" max="6432" width="30.33203125" style="1" customWidth="1"/>
    <col min="6433" max="6433" width="5" style="1" customWidth="1"/>
    <col min="6434" max="6434" width="0" style="1" hidden="1" customWidth="1"/>
    <col min="6435" max="6435" width="14.33203125" style="1" customWidth="1"/>
    <col min="6436" max="6436" width="5.6640625" style="1" customWidth="1"/>
    <col min="6437" max="6437" width="0" style="1" hidden="1" customWidth="1"/>
    <col min="6438" max="6438" width="17.33203125" style="1" customWidth="1"/>
    <col min="6439" max="6439" width="12.6640625" style="1" customWidth="1"/>
    <col min="6440" max="6440" width="0" style="1" hidden="1" customWidth="1"/>
    <col min="6441" max="6441" width="5.33203125" style="1" customWidth="1"/>
    <col min="6442" max="6442" width="0" style="1" hidden="1" customWidth="1"/>
    <col min="6443" max="6443" width="17" style="1" customWidth="1"/>
    <col min="6444" max="6444" width="6.33203125" style="1" customWidth="1"/>
    <col min="6445" max="6445" width="0" style="1" hidden="1" customWidth="1"/>
    <col min="6446" max="6446" width="14.33203125" style="1" customWidth="1"/>
    <col min="6447" max="6447" width="7.5546875" style="1" customWidth="1"/>
    <col min="6448" max="6448" width="0" style="1" hidden="1" customWidth="1"/>
    <col min="6449" max="6450" width="14.33203125" style="1" customWidth="1"/>
    <col min="6451" max="6451" width="20.88671875" style="1" customWidth="1"/>
    <col min="6452" max="6452" width="14.44140625" style="1" customWidth="1"/>
    <col min="6453" max="6453" width="15" style="1" customWidth="1"/>
    <col min="6454" max="6454" width="2.6640625" style="1" customWidth="1"/>
    <col min="6455" max="6455" width="11.6640625" style="1" customWidth="1"/>
    <col min="6456" max="6456" width="11.5546875" style="1" customWidth="1"/>
    <col min="6457" max="6457" width="2.33203125" style="1" customWidth="1"/>
    <col min="6458" max="6458" width="41" style="1" customWidth="1"/>
    <col min="6459" max="6459" width="14.33203125" style="1" customWidth="1"/>
    <col min="6460" max="6461" width="11.5546875" style="1" customWidth="1"/>
    <col min="6462" max="6462" width="21.88671875" style="1" customWidth="1"/>
    <col min="6463" max="6654" width="11.44140625" style="1"/>
    <col min="6655" max="6655" width="21.88671875" style="1" customWidth="1"/>
    <col min="6656" max="6656" width="13.88671875" style="1" customWidth="1"/>
    <col min="6657" max="6657" width="38.6640625" style="1" customWidth="1"/>
    <col min="6658" max="6658" width="3" style="1" bestFit="1" customWidth="1"/>
    <col min="6659" max="6659" width="32.33203125" style="1" customWidth="1"/>
    <col min="6660" max="6660" width="46.33203125" style="1" customWidth="1"/>
    <col min="6661" max="6661" width="19" style="1" customWidth="1"/>
    <col min="6662" max="6662" width="0" style="1" hidden="1" customWidth="1"/>
    <col min="6663" max="6663" width="17.6640625" style="1" customWidth="1"/>
    <col min="6664" max="6664" width="0" style="1" hidden="1" customWidth="1"/>
    <col min="6665" max="6665" width="22.33203125" style="1" customWidth="1"/>
    <col min="6666" max="6666" width="5.33203125" style="1" customWidth="1"/>
    <col min="6667" max="6667" width="36.33203125" style="1" customWidth="1"/>
    <col min="6668" max="6668" width="5.6640625" style="1" customWidth="1"/>
    <col min="6669" max="6669" width="0" style="1" hidden="1" customWidth="1"/>
    <col min="6670" max="6670" width="20.6640625" style="1" customWidth="1"/>
    <col min="6671" max="6671" width="4.88671875" style="1" customWidth="1"/>
    <col min="6672" max="6672" width="0" style="1" hidden="1" customWidth="1"/>
    <col min="6673" max="6673" width="24.6640625" style="1" customWidth="1"/>
    <col min="6674" max="6674" width="12.33203125" style="1" customWidth="1"/>
    <col min="6675" max="6675" width="0" style="1" hidden="1" customWidth="1"/>
    <col min="6676" max="6676" width="3.44140625" style="1" customWidth="1"/>
    <col min="6677" max="6677" width="0" style="1" hidden="1" customWidth="1"/>
    <col min="6678" max="6678" width="17.6640625" style="1" customWidth="1"/>
    <col min="6679" max="6679" width="3.44140625" style="1" customWidth="1"/>
    <col min="6680" max="6680" width="0" style="1" hidden="1" customWidth="1"/>
    <col min="6681" max="6681" width="23.6640625" style="1" customWidth="1"/>
    <col min="6682" max="6682" width="10" style="1" customWidth="1"/>
    <col min="6683" max="6683" width="0" style="1" hidden="1" customWidth="1"/>
    <col min="6684" max="6685" width="14.6640625" style="1" customWidth="1"/>
    <col min="6686" max="6686" width="12.88671875" style="1" customWidth="1"/>
    <col min="6687" max="6687" width="3.33203125" style="1" customWidth="1"/>
    <col min="6688" max="6688" width="30.33203125" style="1" customWidth="1"/>
    <col min="6689" max="6689" width="5" style="1" customWidth="1"/>
    <col min="6690" max="6690" width="0" style="1" hidden="1" customWidth="1"/>
    <col min="6691" max="6691" width="14.33203125" style="1" customWidth="1"/>
    <col min="6692" max="6692" width="5.6640625" style="1" customWidth="1"/>
    <col min="6693" max="6693" width="0" style="1" hidden="1" customWidth="1"/>
    <col min="6694" max="6694" width="17.33203125" style="1" customWidth="1"/>
    <col min="6695" max="6695" width="12.6640625" style="1" customWidth="1"/>
    <col min="6696" max="6696" width="0" style="1" hidden="1" customWidth="1"/>
    <col min="6697" max="6697" width="5.33203125" style="1" customWidth="1"/>
    <col min="6698" max="6698" width="0" style="1" hidden="1" customWidth="1"/>
    <col min="6699" max="6699" width="17" style="1" customWidth="1"/>
    <col min="6700" max="6700" width="6.33203125" style="1" customWidth="1"/>
    <col min="6701" max="6701" width="0" style="1" hidden="1" customWidth="1"/>
    <col min="6702" max="6702" width="14.33203125" style="1" customWidth="1"/>
    <col min="6703" max="6703" width="7.5546875" style="1" customWidth="1"/>
    <col min="6704" max="6704" width="0" style="1" hidden="1" customWidth="1"/>
    <col min="6705" max="6706" width="14.33203125" style="1" customWidth="1"/>
    <col min="6707" max="6707" width="20.88671875" style="1" customWidth="1"/>
    <col min="6708" max="6708" width="14.44140625" style="1" customWidth="1"/>
    <col min="6709" max="6709" width="15" style="1" customWidth="1"/>
    <col min="6710" max="6710" width="2.6640625" style="1" customWidth="1"/>
    <col min="6711" max="6711" width="11.6640625" style="1" customWidth="1"/>
    <col min="6712" max="6712" width="11.5546875" style="1" customWidth="1"/>
    <col min="6713" max="6713" width="2.33203125" style="1" customWidth="1"/>
    <col min="6714" max="6714" width="41" style="1" customWidth="1"/>
    <col min="6715" max="6715" width="14.33203125" style="1" customWidth="1"/>
    <col min="6716" max="6717" width="11.5546875" style="1" customWidth="1"/>
    <col min="6718" max="6718" width="21.88671875" style="1" customWidth="1"/>
    <col min="6719" max="6910" width="11.44140625" style="1"/>
    <col min="6911" max="6911" width="21.88671875" style="1" customWidth="1"/>
    <col min="6912" max="6912" width="13.88671875" style="1" customWidth="1"/>
    <col min="6913" max="6913" width="38.6640625" style="1" customWidth="1"/>
    <col min="6914" max="6914" width="3" style="1" bestFit="1" customWidth="1"/>
    <col min="6915" max="6915" width="32.33203125" style="1" customWidth="1"/>
    <col min="6916" max="6916" width="46.33203125" style="1" customWidth="1"/>
    <col min="6917" max="6917" width="19" style="1" customWidth="1"/>
    <col min="6918" max="6918" width="0" style="1" hidden="1" customWidth="1"/>
    <col min="6919" max="6919" width="17.6640625" style="1" customWidth="1"/>
    <col min="6920" max="6920" width="0" style="1" hidden="1" customWidth="1"/>
    <col min="6921" max="6921" width="22.33203125" style="1" customWidth="1"/>
    <col min="6922" max="6922" width="5.33203125" style="1" customWidth="1"/>
    <col min="6923" max="6923" width="36.33203125" style="1" customWidth="1"/>
    <col min="6924" max="6924" width="5.6640625" style="1" customWidth="1"/>
    <col min="6925" max="6925" width="0" style="1" hidden="1" customWidth="1"/>
    <col min="6926" max="6926" width="20.6640625" style="1" customWidth="1"/>
    <col min="6927" max="6927" width="4.88671875" style="1" customWidth="1"/>
    <col min="6928" max="6928" width="0" style="1" hidden="1" customWidth="1"/>
    <col min="6929" max="6929" width="24.6640625" style="1" customWidth="1"/>
    <col min="6930" max="6930" width="12.33203125" style="1" customWidth="1"/>
    <col min="6931" max="6931" width="0" style="1" hidden="1" customWidth="1"/>
    <col min="6932" max="6932" width="3.44140625" style="1" customWidth="1"/>
    <col min="6933" max="6933" width="0" style="1" hidden="1" customWidth="1"/>
    <col min="6934" max="6934" width="17.6640625" style="1" customWidth="1"/>
    <col min="6935" max="6935" width="3.44140625" style="1" customWidth="1"/>
    <col min="6936" max="6936" width="0" style="1" hidden="1" customWidth="1"/>
    <col min="6937" max="6937" width="23.6640625" style="1" customWidth="1"/>
    <col min="6938" max="6938" width="10" style="1" customWidth="1"/>
    <col min="6939" max="6939" width="0" style="1" hidden="1" customWidth="1"/>
    <col min="6940" max="6941" width="14.6640625" style="1" customWidth="1"/>
    <col min="6942" max="6942" width="12.88671875" style="1" customWidth="1"/>
    <col min="6943" max="6943" width="3.33203125" style="1" customWidth="1"/>
    <col min="6944" max="6944" width="30.33203125" style="1" customWidth="1"/>
    <col min="6945" max="6945" width="5" style="1" customWidth="1"/>
    <col min="6946" max="6946" width="0" style="1" hidden="1" customWidth="1"/>
    <col min="6947" max="6947" width="14.33203125" style="1" customWidth="1"/>
    <col min="6948" max="6948" width="5.6640625" style="1" customWidth="1"/>
    <col min="6949" max="6949" width="0" style="1" hidden="1" customWidth="1"/>
    <col min="6950" max="6950" width="17.33203125" style="1" customWidth="1"/>
    <col min="6951" max="6951" width="12.6640625" style="1" customWidth="1"/>
    <col min="6952" max="6952" width="0" style="1" hidden="1" customWidth="1"/>
    <col min="6953" max="6953" width="5.33203125" style="1" customWidth="1"/>
    <col min="6954" max="6954" width="0" style="1" hidden="1" customWidth="1"/>
    <col min="6955" max="6955" width="17" style="1" customWidth="1"/>
    <col min="6956" max="6956" width="6.33203125" style="1" customWidth="1"/>
    <col min="6957" max="6957" width="0" style="1" hidden="1" customWidth="1"/>
    <col min="6958" max="6958" width="14.33203125" style="1" customWidth="1"/>
    <col min="6959" max="6959" width="7.5546875" style="1" customWidth="1"/>
    <col min="6960" max="6960" width="0" style="1" hidden="1" customWidth="1"/>
    <col min="6961" max="6962" width="14.33203125" style="1" customWidth="1"/>
    <col min="6963" max="6963" width="20.88671875" style="1" customWidth="1"/>
    <col min="6964" max="6964" width="14.44140625" style="1" customWidth="1"/>
    <col min="6965" max="6965" width="15" style="1" customWidth="1"/>
    <col min="6966" max="6966" width="2.6640625" style="1" customWidth="1"/>
    <col min="6967" max="6967" width="11.6640625" style="1" customWidth="1"/>
    <col min="6968" max="6968" width="11.5546875" style="1" customWidth="1"/>
    <col min="6969" max="6969" width="2.33203125" style="1" customWidth="1"/>
    <col min="6970" max="6970" width="41" style="1" customWidth="1"/>
    <col min="6971" max="6971" width="14.33203125" style="1" customWidth="1"/>
    <col min="6972" max="6973" width="11.5546875" style="1" customWidth="1"/>
    <col min="6974" max="6974" width="21.88671875" style="1" customWidth="1"/>
    <col min="6975" max="7166" width="11.44140625" style="1"/>
    <col min="7167" max="7167" width="21.88671875" style="1" customWidth="1"/>
    <col min="7168" max="7168" width="13.88671875" style="1" customWidth="1"/>
    <col min="7169" max="7169" width="38.6640625" style="1" customWidth="1"/>
    <col min="7170" max="7170" width="3" style="1" bestFit="1" customWidth="1"/>
    <col min="7171" max="7171" width="32.33203125" style="1" customWidth="1"/>
    <col min="7172" max="7172" width="46.33203125" style="1" customWidth="1"/>
    <col min="7173" max="7173" width="19" style="1" customWidth="1"/>
    <col min="7174" max="7174" width="0" style="1" hidden="1" customWidth="1"/>
    <col min="7175" max="7175" width="17.6640625" style="1" customWidth="1"/>
    <col min="7176" max="7176" width="0" style="1" hidden="1" customWidth="1"/>
    <col min="7177" max="7177" width="22.33203125" style="1" customWidth="1"/>
    <col min="7178" max="7178" width="5.33203125" style="1" customWidth="1"/>
    <col min="7179" max="7179" width="36.33203125" style="1" customWidth="1"/>
    <col min="7180" max="7180" width="5.6640625" style="1" customWidth="1"/>
    <col min="7181" max="7181" width="0" style="1" hidden="1" customWidth="1"/>
    <col min="7182" max="7182" width="20.6640625" style="1" customWidth="1"/>
    <col min="7183" max="7183" width="4.88671875" style="1" customWidth="1"/>
    <col min="7184" max="7184" width="0" style="1" hidden="1" customWidth="1"/>
    <col min="7185" max="7185" width="24.6640625" style="1" customWidth="1"/>
    <col min="7186" max="7186" width="12.33203125" style="1" customWidth="1"/>
    <col min="7187" max="7187" width="0" style="1" hidden="1" customWidth="1"/>
    <col min="7188" max="7188" width="3.44140625" style="1" customWidth="1"/>
    <col min="7189" max="7189" width="0" style="1" hidden="1" customWidth="1"/>
    <col min="7190" max="7190" width="17.6640625" style="1" customWidth="1"/>
    <col min="7191" max="7191" width="3.44140625" style="1" customWidth="1"/>
    <col min="7192" max="7192" width="0" style="1" hidden="1" customWidth="1"/>
    <col min="7193" max="7193" width="23.6640625" style="1" customWidth="1"/>
    <col min="7194" max="7194" width="10" style="1" customWidth="1"/>
    <col min="7195" max="7195" width="0" style="1" hidden="1" customWidth="1"/>
    <col min="7196" max="7197" width="14.6640625" style="1" customWidth="1"/>
    <col min="7198" max="7198" width="12.88671875" style="1" customWidth="1"/>
    <col min="7199" max="7199" width="3.33203125" style="1" customWidth="1"/>
    <col min="7200" max="7200" width="30.33203125" style="1" customWidth="1"/>
    <col min="7201" max="7201" width="5" style="1" customWidth="1"/>
    <col min="7202" max="7202" width="0" style="1" hidden="1" customWidth="1"/>
    <col min="7203" max="7203" width="14.33203125" style="1" customWidth="1"/>
    <col min="7204" max="7204" width="5.6640625" style="1" customWidth="1"/>
    <col min="7205" max="7205" width="0" style="1" hidden="1" customWidth="1"/>
    <col min="7206" max="7206" width="17.33203125" style="1" customWidth="1"/>
    <col min="7207" max="7207" width="12.6640625" style="1" customWidth="1"/>
    <col min="7208" max="7208" width="0" style="1" hidden="1" customWidth="1"/>
    <col min="7209" max="7209" width="5.33203125" style="1" customWidth="1"/>
    <col min="7210" max="7210" width="0" style="1" hidden="1" customWidth="1"/>
    <col min="7211" max="7211" width="17" style="1" customWidth="1"/>
    <col min="7212" max="7212" width="6.33203125" style="1" customWidth="1"/>
    <col min="7213" max="7213" width="0" style="1" hidden="1" customWidth="1"/>
    <col min="7214" max="7214" width="14.33203125" style="1" customWidth="1"/>
    <col min="7215" max="7215" width="7.5546875" style="1" customWidth="1"/>
    <col min="7216" max="7216" width="0" style="1" hidden="1" customWidth="1"/>
    <col min="7217" max="7218" width="14.33203125" style="1" customWidth="1"/>
    <col min="7219" max="7219" width="20.88671875" style="1" customWidth="1"/>
    <col min="7220" max="7220" width="14.44140625" style="1" customWidth="1"/>
    <col min="7221" max="7221" width="15" style="1" customWidth="1"/>
    <col min="7222" max="7222" width="2.6640625" style="1" customWidth="1"/>
    <col min="7223" max="7223" width="11.6640625" style="1" customWidth="1"/>
    <col min="7224" max="7224" width="11.5546875" style="1" customWidth="1"/>
    <col min="7225" max="7225" width="2.33203125" style="1" customWidth="1"/>
    <col min="7226" max="7226" width="41" style="1" customWidth="1"/>
    <col min="7227" max="7227" width="14.33203125" style="1" customWidth="1"/>
    <col min="7228" max="7229" width="11.5546875" style="1" customWidth="1"/>
    <col min="7230" max="7230" width="21.88671875" style="1" customWidth="1"/>
    <col min="7231" max="7422" width="11.44140625" style="1"/>
    <col min="7423" max="7423" width="21.88671875" style="1" customWidth="1"/>
    <col min="7424" max="7424" width="13.88671875" style="1" customWidth="1"/>
    <col min="7425" max="7425" width="38.6640625" style="1" customWidth="1"/>
    <col min="7426" max="7426" width="3" style="1" bestFit="1" customWidth="1"/>
    <col min="7427" max="7427" width="32.33203125" style="1" customWidth="1"/>
    <col min="7428" max="7428" width="46.33203125" style="1" customWidth="1"/>
    <col min="7429" max="7429" width="19" style="1" customWidth="1"/>
    <col min="7430" max="7430" width="0" style="1" hidden="1" customWidth="1"/>
    <col min="7431" max="7431" width="17.6640625" style="1" customWidth="1"/>
    <col min="7432" max="7432" width="0" style="1" hidden="1" customWidth="1"/>
    <col min="7433" max="7433" width="22.33203125" style="1" customWidth="1"/>
    <col min="7434" max="7434" width="5.33203125" style="1" customWidth="1"/>
    <col min="7435" max="7435" width="36.33203125" style="1" customWidth="1"/>
    <col min="7436" max="7436" width="5.6640625" style="1" customWidth="1"/>
    <col min="7437" max="7437" width="0" style="1" hidden="1" customWidth="1"/>
    <col min="7438" max="7438" width="20.6640625" style="1" customWidth="1"/>
    <col min="7439" max="7439" width="4.88671875" style="1" customWidth="1"/>
    <col min="7440" max="7440" width="0" style="1" hidden="1" customWidth="1"/>
    <col min="7441" max="7441" width="24.6640625" style="1" customWidth="1"/>
    <col min="7442" max="7442" width="12.33203125" style="1" customWidth="1"/>
    <col min="7443" max="7443" width="0" style="1" hidden="1" customWidth="1"/>
    <col min="7444" max="7444" width="3.44140625" style="1" customWidth="1"/>
    <col min="7445" max="7445" width="0" style="1" hidden="1" customWidth="1"/>
    <col min="7446" max="7446" width="17.6640625" style="1" customWidth="1"/>
    <col min="7447" max="7447" width="3.44140625" style="1" customWidth="1"/>
    <col min="7448" max="7448" width="0" style="1" hidden="1" customWidth="1"/>
    <col min="7449" max="7449" width="23.6640625" style="1" customWidth="1"/>
    <col min="7450" max="7450" width="10" style="1" customWidth="1"/>
    <col min="7451" max="7451" width="0" style="1" hidden="1" customWidth="1"/>
    <col min="7452" max="7453" width="14.6640625" style="1" customWidth="1"/>
    <col min="7454" max="7454" width="12.88671875" style="1" customWidth="1"/>
    <col min="7455" max="7455" width="3.33203125" style="1" customWidth="1"/>
    <col min="7456" max="7456" width="30.33203125" style="1" customWidth="1"/>
    <col min="7457" max="7457" width="5" style="1" customWidth="1"/>
    <col min="7458" max="7458" width="0" style="1" hidden="1" customWidth="1"/>
    <col min="7459" max="7459" width="14.33203125" style="1" customWidth="1"/>
    <col min="7460" max="7460" width="5.6640625" style="1" customWidth="1"/>
    <col min="7461" max="7461" width="0" style="1" hidden="1" customWidth="1"/>
    <col min="7462" max="7462" width="17.33203125" style="1" customWidth="1"/>
    <col min="7463" max="7463" width="12.6640625" style="1" customWidth="1"/>
    <col min="7464" max="7464" width="0" style="1" hidden="1" customWidth="1"/>
    <col min="7465" max="7465" width="5.33203125" style="1" customWidth="1"/>
    <col min="7466" max="7466" width="0" style="1" hidden="1" customWidth="1"/>
    <col min="7467" max="7467" width="17" style="1" customWidth="1"/>
    <col min="7468" max="7468" width="6.33203125" style="1" customWidth="1"/>
    <col min="7469" max="7469" width="0" style="1" hidden="1" customWidth="1"/>
    <col min="7470" max="7470" width="14.33203125" style="1" customWidth="1"/>
    <col min="7471" max="7471" width="7.5546875" style="1" customWidth="1"/>
    <col min="7472" max="7472" width="0" style="1" hidden="1" customWidth="1"/>
    <col min="7473" max="7474" width="14.33203125" style="1" customWidth="1"/>
    <col min="7475" max="7475" width="20.88671875" style="1" customWidth="1"/>
    <col min="7476" max="7476" width="14.44140625" style="1" customWidth="1"/>
    <col min="7477" max="7477" width="15" style="1" customWidth="1"/>
    <col min="7478" max="7478" width="2.6640625" style="1" customWidth="1"/>
    <col min="7479" max="7479" width="11.6640625" style="1" customWidth="1"/>
    <col min="7480" max="7480" width="11.5546875" style="1" customWidth="1"/>
    <col min="7481" max="7481" width="2.33203125" style="1" customWidth="1"/>
    <col min="7482" max="7482" width="41" style="1" customWidth="1"/>
    <col min="7483" max="7483" width="14.33203125" style="1" customWidth="1"/>
    <col min="7484" max="7485" width="11.5546875" style="1" customWidth="1"/>
    <col min="7486" max="7486" width="21.88671875" style="1" customWidth="1"/>
    <col min="7487" max="7678" width="11.44140625" style="1"/>
    <col min="7679" max="7679" width="21.88671875" style="1" customWidth="1"/>
    <col min="7680" max="7680" width="13.88671875" style="1" customWidth="1"/>
    <col min="7681" max="7681" width="38.6640625" style="1" customWidth="1"/>
    <col min="7682" max="7682" width="3" style="1" bestFit="1" customWidth="1"/>
    <col min="7683" max="7683" width="32.33203125" style="1" customWidth="1"/>
    <col min="7684" max="7684" width="46.33203125" style="1" customWidth="1"/>
    <col min="7685" max="7685" width="19" style="1" customWidth="1"/>
    <col min="7686" max="7686" width="0" style="1" hidden="1" customWidth="1"/>
    <col min="7687" max="7687" width="17.6640625" style="1" customWidth="1"/>
    <col min="7688" max="7688" width="0" style="1" hidden="1" customWidth="1"/>
    <col min="7689" max="7689" width="22.33203125" style="1" customWidth="1"/>
    <col min="7690" max="7690" width="5.33203125" style="1" customWidth="1"/>
    <col min="7691" max="7691" width="36.33203125" style="1" customWidth="1"/>
    <col min="7692" max="7692" width="5.6640625" style="1" customWidth="1"/>
    <col min="7693" max="7693" width="0" style="1" hidden="1" customWidth="1"/>
    <col min="7694" max="7694" width="20.6640625" style="1" customWidth="1"/>
    <col min="7695" max="7695" width="4.88671875" style="1" customWidth="1"/>
    <col min="7696" max="7696" width="0" style="1" hidden="1" customWidth="1"/>
    <col min="7697" max="7697" width="24.6640625" style="1" customWidth="1"/>
    <col min="7698" max="7698" width="12.33203125" style="1" customWidth="1"/>
    <col min="7699" max="7699" width="0" style="1" hidden="1" customWidth="1"/>
    <col min="7700" max="7700" width="3.44140625" style="1" customWidth="1"/>
    <col min="7701" max="7701" width="0" style="1" hidden="1" customWidth="1"/>
    <col min="7702" max="7702" width="17.6640625" style="1" customWidth="1"/>
    <col min="7703" max="7703" width="3.44140625" style="1" customWidth="1"/>
    <col min="7704" max="7704" width="0" style="1" hidden="1" customWidth="1"/>
    <col min="7705" max="7705" width="23.6640625" style="1" customWidth="1"/>
    <col min="7706" max="7706" width="10" style="1" customWidth="1"/>
    <col min="7707" max="7707" width="0" style="1" hidden="1" customWidth="1"/>
    <col min="7708" max="7709" width="14.6640625" style="1" customWidth="1"/>
    <col min="7710" max="7710" width="12.88671875" style="1" customWidth="1"/>
    <col min="7711" max="7711" width="3.33203125" style="1" customWidth="1"/>
    <col min="7712" max="7712" width="30.33203125" style="1" customWidth="1"/>
    <col min="7713" max="7713" width="5" style="1" customWidth="1"/>
    <col min="7714" max="7714" width="0" style="1" hidden="1" customWidth="1"/>
    <col min="7715" max="7715" width="14.33203125" style="1" customWidth="1"/>
    <col min="7716" max="7716" width="5.6640625" style="1" customWidth="1"/>
    <col min="7717" max="7717" width="0" style="1" hidden="1" customWidth="1"/>
    <col min="7718" max="7718" width="17.33203125" style="1" customWidth="1"/>
    <col min="7719" max="7719" width="12.6640625" style="1" customWidth="1"/>
    <col min="7720" max="7720" width="0" style="1" hidden="1" customWidth="1"/>
    <col min="7721" max="7721" width="5.33203125" style="1" customWidth="1"/>
    <col min="7722" max="7722" width="0" style="1" hidden="1" customWidth="1"/>
    <col min="7723" max="7723" width="17" style="1" customWidth="1"/>
    <col min="7724" max="7724" width="6.33203125" style="1" customWidth="1"/>
    <col min="7725" max="7725" width="0" style="1" hidden="1" customWidth="1"/>
    <col min="7726" max="7726" width="14.33203125" style="1" customWidth="1"/>
    <col min="7727" max="7727" width="7.5546875" style="1" customWidth="1"/>
    <col min="7728" max="7728" width="0" style="1" hidden="1" customWidth="1"/>
    <col min="7729" max="7730" width="14.33203125" style="1" customWidth="1"/>
    <col min="7731" max="7731" width="20.88671875" style="1" customWidth="1"/>
    <col min="7732" max="7732" width="14.44140625" style="1" customWidth="1"/>
    <col min="7733" max="7733" width="15" style="1" customWidth="1"/>
    <col min="7734" max="7734" width="2.6640625" style="1" customWidth="1"/>
    <col min="7735" max="7735" width="11.6640625" style="1" customWidth="1"/>
    <col min="7736" max="7736" width="11.5546875" style="1" customWidth="1"/>
    <col min="7737" max="7737" width="2.33203125" style="1" customWidth="1"/>
    <col min="7738" max="7738" width="41" style="1" customWidth="1"/>
    <col min="7739" max="7739" width="14.33203125" style="1" customWidth="1"/>
    <col min="7740" max="7741" width="11.5546875" style="1" customWidth="1"/>
    <col min="7742" max="7742" width="21.88671875" style="1" customWidth="1"/>
    <col min="7743" max="7934" width="11.44140625" style="1"/>
    <col min="7935" max="7935" width="21.88671875" style="1" customWidth="1"/>
    <col min="7936" max="7936" width="13.88671875" style="1" customWidth="1"/>
    <col min="7937" max="7937" width="38.6640625" style="1" customWidth="1"/>
    <col min="7938" max="7938" width="3" style="1" bestFit="1" customWidth="1"/>
    <col min="7939" max="7939" width="32.33203125" style="1" customWidth="1"/>
    <col min="7940" max="7940" width="46.33203125" style="1" customWidth="1"/>
    <col min="7941" max="7941" width="19" style="1" customWidth="1"/>
    <col min="7942" max="7942" width="0" style="1" hidden="1" customWidth="1"/>
    <col min="7943" max="7943" width="17.6640625" style="1" customWidth="1"/>
    <col min="7944" max="7944" width="0" style="1" hidden="1" customWidth="1"/>
    <col min="7945" max="7945" width="22.33203125" style="1" customWidth="1"/>
    <col min="7946" max="7946" width="5.33203125" style="1" customWidth="1"/>
    <col min="7947" max="7947" width="36.33203125" style="1" customWidth="1"/>
    <col min="7948" max="7948" width="5.6640625" style="1" customWidth="1"/>
    <col min="7949" max="7949" width="0" style="1" hidden="1" customWidth="1"/>
    <col min="7950" max="7950" width="20.6640625" style="1" customWidth="1"/>
    <col min="7951" max="7951" width="4.88671875" style="1" customWidth="1"/>
    <col min="7952" max="7952" width="0" style="1" hidden="1" customWidth="1"/>
    <col min="7953" max="7953" width="24.6640625" style="1" customWidth="1"/>
    <col min="7954" max="7954" width="12.33203125" style="1" customWidth="1"/>
    <col min="7955" max="7955" width="0" style="1" hidden="1" customWidth="1"/>
    <col min="7956" max="7956" width="3.44140625" style="1" customWidth="1"/>
    <col min="7957" max="7957" width="0" style="1" hidden="1" customWidth="1"/>
    <col min="7958" max="7958" width="17.6640625" style="1" customWidth="1"/>
    <col min="7959" max="7959" width="3.44140625" style="1" customWidth="1"/>
    <col min="7960" max="7960" width="0" style="1" hidden="1" customWidth="1"/>
    <col min="7961" max="7961" width="23.6640625" style="1" customWidth="1"/>
    <col min="7962" max="7962" width="10" style="1" customWidth="1"/>
    <col min="7963" max="7963" width="0" style="1" hidden="1" customWidth="1"/>
    <col min="7964" max="7965" width="14.6640625" style="1" customWidth="1"/>
    <col min="7966" max="7966" width="12.88671875" style="1" customWidth="1"/>
    <col min="7967" max="7967" width="3.33203125" style="1" customWidth="1"/>
    <col min="7968" max="7968" width="30.33203125" style="1" customWidth="1"/>
    <col min="7969" max="7969" width="5" style="1" customWidth="1"/>
    <col min="7970" max="7970" width="0" style="1" hidden="1" customWidth="1"/>
    <col min="7971" max="7971" width="14.33203125" style="1" customWidth="1"/>
    <col min="7972" max="7972" width="5.6640625" style="1" customWidth="1"/>
    <col min="7973" max="7973" width="0" style="1" hidden="1" customWidth="1"/>
    <col min="7974" max="7974" width="17.33203125" style="1" customWidth="1"/>
    <col min="7975" max="7975" width="12.6640625" style="1" customWidth="1"/>
    <col min="7976" max="7976" width="0" style="1" hidden="1" customWidth="1"/>
    <col min="7977" max="7977" width="5.33203125" style="1" customWidth="1"/>
    <col min="7978" max="7978" width="0" style="1" hidden="1" customWidth="1"/>
    <col min="7979" max="7979" width="17" style="1" customWidth="1"/>
    <col min="7980" max="7980" width="6.33203125" style="1" customWidth="1"/>
    <col min="7981" max="7981" width="0" style="1" hidden="1" customWidth="1"/>
    <col min="7982" max="7982" width="14.33203125" style="1" customWidth="1"/>
    <col min="7983" max="7983" width="7.5546875" style="1" customWidth="1"/>
    <col min="7984" max="7984" width="0" style="1" hidden="1" customWidth="1"/>
    <col min="7985" max="7986" width="14.33203125" style="1" customWidth="1"/>
    <col min="7987" max="7987" width="20.88671875" style="1" customWidth="1"/>
    <col min="7988" max="7988" width="14.44140625" style="1" customWidth="1"/>
    <col min="7989" max="7989" width="15" style="1" customWidth="1"/>
    <col min="7990" max="7990" width="2.6640625" style="1" customWidth="1"/>
    <col min="7991" max="7991" width="11.6640625" style="1" customWidth="1"/>
    <col min="7992" max="7992" width="11.5546875" style="1" customWidth="1"/>
    <col min="7993" max="7993" width="2.33203125" style="1" customWidth="1"/>
    <col min="7994" max="7994" width="41" style="1" customWidth="1"/>
    <col min="7995" max="7995" width="14.33203125" style="1" customWidth="1"/>
    <col min="7996" max="7997" width="11.5546875" style="1" customWidth="1"/>
    <col min="7998" max="7998" width="21.88671875" style="1" customWidth="1"/>
    <col min="7999" max="8190" width="11.44140625" style="1"/>
    <col min="8191" max="8191" width="21.88671875" style="1" customWidth="1"/>
    <col min="8192" max="8192" width="13.88671875" style="1" customWidth="1"/>
    <col min="8193" max="8193" width="38.6640625" style="1" customWidth="1"/>
    <col min="8194" max="8194" width="3" style="1" bestFit="1" customWidth="1"/>
    <col min="8195" max="8195" width="32.33203125" style="1" customWidth="1"/>
    <col min="8196" max="8196" width="46.33203125" style="1" customWidth="1"/>
    <col min="8197" max="8197" width="19" style="1" customWidth="1"/>
    <col min="8198" max="8198" width="0" style="1" hidden="1" customWidth="1"/>
    <col min="8199" max="8199" width="17.6640625" style="1" customWidth="1"/>
    <col min="8200" max="8200" width="0" style="1" hidden="1" customWidth="1"/>
    <col min="8201" max="8201" width="22.33203125" style="1" customWidth="1"/>
    <col min="8202" max="8202" width="5.33203125" style="1" customWidth="1"/>
    <col min="8203" max="8203" width="36.33203125" style="1" customWidth="1"/>
    <col min="8204" max="8204" width="5.6640625" style="1" customWidth="1"/>
    <col min="8205" max="8205" width="0" style="1" hidden="1" customWidth="1"/>
    <col min="8206" max="8206" width="20.6640625" style="1" customWidth="1"/>
    <col min="8207" max="8207" width="4.88671875" style="1" customWidth="1"/>
    <col min="8208" max="8208" width="0" style="1" hidden="1" customWidth="1"/>
    <col min="8209" max="8209" width="24.6640625" style="1" customWidth="1"/>
    <col min="8210" max="8210" width="12.33203125" style="1" customWidth="1"/>
    <col min="8211" max="8211" width="0" style="1" hidden="1" customWidth="1"/>
    <col min="8212" max="8212" width="3.44140625" style="1" customWidth="1"/>
    <col min="8213" max="8213" width="0" style="1" hidden="1" customWidth="1"/>
    <col min="8214" max="8214" width="17.6640625" style="1" customWidth="1"/>
    <col min="8215" max="8215" width="3.44140625" style="1" customWidth="1"/>
    <col min="8216" max="8216" width="0" style="1" hidden="1" customWidth="1"/>
    <col min="8217" max="8217" width="23.6640625" style="1" customWidth="1"/>
    <col min="8218" max="8218" width="10" style="1" customWidth="1"/>
    <col min="8219" max="8219" width="0" style="1" hidden="1" customWidth="1"/>
    <col min="8220" max="8221" width="14.6640625" style="1" customWidth="1"/>
    <col min="8222" max="8222" width="12.88671875" style="1" customWidth="1"/>
    <col min="8223" max="8223" width="3.33203125" style="1" customWidth="1"/>
    <col min="8224" max="8224" width="30.33203125" style="1" customWidth="1"/>
    <col min="8225" max="8225" width="5" style="1" customWidth="1"/>
    <col min="8226" max="8226" width="0" style="1" hidden="1" customWidth="1"/>
    <col min="8227" max="8227" width="14.33203125" style="1" customWidth="1"/>
    <col min="8228" max="8228" width="5.6640625" style="1" customWidth="1"/>
    <col min="8229" max="8229" width="0" style="1" hidden="1" customWidth="1"/>
    <col min="8230" max="8230" width="17.33203125" style="1" customWidth="1"/>
    <col min="8231" max="8231" width="12.6640625" style="1" customWidth="1"/>
    <col min="8232" max="8232" width="0" style="1" hidden="1" customWidth="1"/>
    <col min="8233" max="8233" width="5.33203125" style="1" customWidth="1"/>
    <col min="8234" max="8234" width="0" style="1" hidden="1" customWidth="1"/>
    <col min="8235" max="8235" width="17" style="1" customWidth="1"/>
    <col min="8236" max="8236" width="6.33203125" style="1" customWidth="1"/>
    <col min="8237" max="8237" width="0" style="1" hidden="1" customWidth="1"/>
    <col min="8238" max="8238" width="14.33203125" style="1" customWidth="1"/>
    <col min="8239" max="8239" width="7.5546875" style="1" customWidth="1"/>
    <col min="8240" max="8240" width="0" style="1" hidden="1" customWidth="1"/>
    <col min="8241" max="8242" width="14.33203125" style="1" customWidth="1"/>
    <col min="8243" max="8243" width="20.88671875" style="1" customWidth="1"/>
    <col min="8244" max="8244" width="14.44140625" style="1" customWidth="1"/>
    <col min="8245" max="8245" width="15" style="1" customWidth="1"/>
    <col min="8246" max="8246" width="2.6640625" style="1" customWidth="1"/>
    <col min="8247" max="8247" width="11.6640625" style="1" customWidth="1"/>
    <col min="8248" max="8248" width="11.5546875" style="1" customWidth="1"/>
    <col min="8249" max="8249" width="2.33203125" style="1" customWidth="1"/>
    <col min="8250" max="8250" width="41" style="1" customWidth="1"/>
    <col min="8251" max="8251" width="14.33203125" style="1" customWidth="1"/>
    <col min="8252" max="8253" width="11.5546875" style="1" customWidth="1"/>
    <col min="8254" max="8254" width="21.88671875" style="1" customWidth="1"/>
    <col min="8255" max="8446" width="11.44140625" style="1"/>
    <col min="8447" max="8447" width="21.88671875" style="1" customWidth="1"/>
    <col min="8448" max="8448" width="13.88671875" style="1" customWidth="1"/>
    <col min="8449" max="8449" width="38.6640625" style="1" customWidth="1"/>
    <col min="8450" max="8450" width="3" style="1" bestFit="1" customWidth="1"/>
    <col min="8451" max="8451" width="32.33203125" style="1" customWidth="1"/>
    <col min="8452" max="8452" width="46.33203125" style="1" customWidth="1"/>
    <col min="8453" max="8453" width="19" style="1" customWidth="1"/>
    <col min="8454" max="8454" width="0" style="1" hidden="1" customWidth="1"/>
    <col min="8455" max="8455" width="17.6640625" style="1" customWidth="1"/>
    <col min="8456" max="8456" width="0" style="1" hidden="1" customWidth="1"/>
    <col min="8457" max="8457" width="22.33203125" style="1" customWidth="1"/>
    <col min="8458" max="8458" width="5.33203125" style="1" customWidth="1"/>
    <col min="8459" max="8459" width="36.33203125" style="1" customWidth="1"/>
    <col min="8460" max="8460" width="5.6640625" style="1" customWidth="1"/>
    <col min="8461" max="8461" width="0" style="1" hidden="1" customWidth="1"/>
    <col min="8462" max="8462" width="20.6640625" style="1" customWidth="1"/>
    <col min="8463" max="8463" width="4.88671875" style="1" customWidth="1"/>
    <col min="8464" max="8464" width="0" style="1" hidden="1" customWidth="1"/>
    <col min="8465" max="8465" width="24.6640625" style="1" customWidth="1"/>
    <col min="8466" max="8466" width="12.33203125" style="1" customWidth="1"/>
    <col min="8467" max="8467" width="0" style="1" hidden="1" customWidth="1"/>
    <col min="8468" max="8468" width="3.44140625" style="1" customWidth="1"/>
    <col min="8469" max="8469" width="0" style="1" hidden="1" customWidth="1"/>
    <col min="8470" max="8470" width="17.6640625" style="1" customWidth="1"/>
    <col min="8471" max="8471" width="3.44140625" style="1" customWidth="1"/>
    <col min="8472" max="8472" width="0" style="1" hidden="1" customWidth="1"/>
    <col min="8473" max="8473" width="23.6640625" style="1" customWidth="1"/>
    <col min="8474" max="8474" width="10" style="1" customWidth="1"/>
    <col min="8475" max="8475" width="0" style="1" hidden="1" customWidth="1"/>
    <col min="8476" max="8477" width="14.6640625" style="1" customWidth="1"/>
    <col min="8478" max="8478" width="12.88671875" style="1" customWidth="1"/>
    <col min="8479" max="8479" width="3.33203125" style="1" customWidth="1"/>
    <col min="8480" max="8480" width="30.33203125" style="1" customWidth="1"/>
    <col min="8481" max="8481" width="5" style="1" customWidth="1"/>
    <col min="8482" max="8482" width="0" style="1" hidden="1" customWidth="1"/>
    <col min="8483" max="8483" width="14.33203125" style="1" customWidth="1"/>
    <col min="8484" max="8484" width="5.6640625" style="1" customWidth="1"/>
    <col min="8485" max="8485" width="0" style="1" hidden="1" customWidth="1"/>
    <col min="8486" max="8486" width="17.33203125" style="1" customWidth="1"/>
    <col min="8487" max="8487" width="12.6640625" style="1" customWidth="1"/>
    <col min="8488" max="8488" width="0" style="1" hidden="1" customWidth="1"/>
    <col min="8489" max="8489" width="5.33203125" style="1" customWidth="1"/>
    <col min="8490" max="8490" width="0" style="1" hidden="1" customWidth="1"/>
    <col min="8491" max="8491" width="17" style="1" customWidth="1"/>
    <col min="8492" max="8492" width="6.33203125" style="1" customWidth="1"/>
    <col min="8493" max="8493" width="0" style="1" hidden="1" customWidth="1"/>
    <col min="8494" max="8494" width="14.33203125" style="1" customWidth="1"/>
    <col min="8495" max="8495" width="7.5546875" style="1" customWidth="1"/>
    <col min="8496" max="8496" width="0" style="1" hidden="1" customWidth="1"/>
    <col min="8497" max="8498" width="14.33203125" style="1" customWidth="1"/>
    <col min="8499" max="8499" width="20.88671875" style="1" customWidth="1"/>
    <col min="8500" max="8500" width="14.44140625" style="1" customWidth="1"/>
    <col min="8501" max="8501" width="15" style="1" customWidth="1"/>
    <col min="8502" max="8502" width="2.6640625" style="1" customWidth="1"/>
    <col min="8503" max="8503" width="11.6640625" style="1" customWidth="1"/>
    <col min="8504" max="8504" width="11.5546875" style="1" customWidth="1"/>
    <col min="8505" max="8505" width="2.33203125" style="1" customWidth="1"/>
    <col min="8506" max="8506" width="41" style="1" customWidth="1"/>
    <col min="8507" max="8507" width="14.33203125" style="1" customWidth="1"/>
    <col min="8508" max="8509" width="11.5546875" style="1" customWidth="1"/>
    <col min="8510" max="8510" width="21.88671875" style="1" customWidth="1"/>
    <col min="8511" max="8702" width="11.44140625" style="1"/>
    <col min="8703" max="8703" width="21.88671875" style="1" customWidth="1"/>
    <col min="8704" max="8704" width="13.88671875" style="1" customWidth="1"/>
    <col min="8705" max="8705" width="38.6640625" style="1" customWidth="1"/>
    <col min="8706" max="8706" width="3" style="1" bestFit="1" customWidth="1"/>
    <col min="8707" max="8707" width="32.33203125" style="1" customWidth="1"/>
    <col min="8708" max="8708" width="46.33203125" style="1" customWidth="1"/>
    <col min="8709" max="8709" width="19" style="1" customWidth="1"/>
    <col min="8710" max="8710" width="0" style="1" hidden="1" customWidth="1"/>
    <col min="8711" max="8711" width="17.6640625" style="1" customWidth="1"/>
    <col min="8712" max="8712" width="0" style="1" hidden="1" customWidth="1"/>
    <col min="8713" max="8713" width="22.33203125" style="1" customWidth="1"/>
    <col min="8714" max="8714" width="5.33203125" style="1" customWidth="1"/>
    <col min="8715" max="8715" width="36.33203125" style="1" customWidth="1"/>
    <col min="8716" max="8716" width="5.6640625" style="1" customWidth="1"/>
    <col min="8717" max="8717" width="0" style="1" hidden="1" customWidth="1"/>
    <col min="8718" max="8718" width="20.6640625" style="1" customWidth="1"/>
    <col min="8719" max="8719" width="4.88671875" style="1" customWidth="1"/>
    <col min="8720" max="8720" width="0" style="1" hidden="1" customWidth="1"/>
    <col min="8721" max="8721" width="24.6640625" style="1" customWidth="1"/>
    <col min="8722" max="8722" width="12.33203125" style="1" customWidth="1"/>
    <col min="8723" max="8723" width="0" style="1" hidden="1" customWidth="1"/>
    <col min="8724" max="8724" width="3.44140625" style="1" customWidth="1"/>
    <col min="8725" max="8725" width="0" style="1" hidden="1" customWidth="1"/>
    <col min="8726" max="8726" width="17.6640625" style="1" customWidth="1"/>
    <col min="8727" max="8727" width="3.44140625" style="1" customWidth="1"/>
    <col min="8728" max="8728" width="0" style="1" hidden="1" customWidth="1"/>
    <col min="8729" max="8729" width="23.6640625" style="1" customWidth="1"/>
    <col min="8730" max="8730" width="10" style="1" customWidth="1"/>
    <col min="8731" max="8731" width="0" style="1" hidden="1" customWidth="1"/>
    <col min="8732" max="8733" width="14.6640625" style="1" customWidth="1"/>
    <col min="8734" max="8734" width="12.88671875" style="1" customWidth="1"/>
    <col min="8735" max="8735" width="3.33203125" style="1" customWidth="1"/>
    <col min="8736" max="8736" width="30.33203125" style="1" customWidth="1"/>
    <col min="8737" max="8737" width="5" style="1" customWidth="1"/>
    <col min="8738" max="8738" width="0" style="1" hidden="1" customWidth="1"/>
    <col min="8739" max="8739" width="14.33203125" style="1" customWidth="1"/>
    <col min="8740" max="8740" width="5.6640625" style="1" customWidth="1"/>
    <col min="8741" max="8741" width="0" style="1" hidden="1" customWidth="1"/>
    <col min="8742" max="8742" width="17.33203125" style="1" customWidth="1"/>
    <col min="8743" max="8743" width="12.6640625" style="1" customWidth="1"/>
    <col min="8744" max="8744" width="0" style="1" hidden="1" customWidth="1"/>
    <col min="8745" max="8745" width="5.33203125" style="1" customWidth="1"/>
    <col min="8746" max="8746" width="0" style="1" hidden="1" customWidth="1"/>
    <col min="8747" max="8747" width="17" style="1" customWidth="1"/>
    <col min="8748" max="8748" width="6.33203125" style="1" customWidth="1"/>
    <col min="8749" max="8749" width="0" style="1" hidden="1" customWidth="1"/>
    <col min="8750" max="8750" width="14.33203125" style="1" customWidth="1"/>
    <col min="8751" max="8751" width="7.5546875" style="1" customWidth="1"/>
    <col min="8752" max="8752" width="0" style="1" hidden="1" customWidth="1"/>
    <col min="8753" max="8754" width="14.33203125" style="1" customWidth="1"/>
    <col min="8755" max="8755" width="20.88671875" style="1" customWidth="1"/>
    <col min="8756" max="8756" width="14.44140625" style="1" customWidth="1"/>
    <col min="8757" max="8757" width="15" style="1" customWidth="1"/>
    <col min="8758" max="8758" width="2.6640625" style="1" customWidth="1"/>
    <col min="8759" max="8759" width="11.6640625" style="1" customWidth="1"/>
    <col min="8760" max="8760" width="11.5546875" style="1" customWidth="1"/>
    <col min="8761" max="8761" width="2.33203125" style="1" customWidth="1"/>
    <col min="8762" max="8762" width="41" style="1" customWidth="1"/>
    <col min="8763" max="8763" width="14.33203125" style="1" customWidth="1"/>
    <col min="8764" max="8765" width="11.5546875" style="1" customWidth="1"/>
    <col min="8766" max="8766" width="21.88671875" style="1" customWidth="1"/>
    <col min="8767" max="8958" width="11.44140625" style="1"/>
    <col min="8959" max="8959" width="21.88671875" style="1" customWidth="1"/>
    <col min="8960" max="8960" width="13.88671875" style="1" customWidth="1"/>
    <col min="8961" max="8961" width="38.6640625" style="1" customWidth="1"/>
    <col min="8962" max="8962" width="3" style="1" bestFit="1" customWidth="1"/>
    <col min="8963" max="8963" width="32.33203125" style="1" customWidth="1"/>
    <col min="8964" max="8964" width="46.33203125" style="1" customWidth="1"/>
    <col min="8965" max="8965" width="19" style="1" customWidth="1"/>
    <col min="8966" max="8966" width="0" style="1" hidden="1" customWidth="1"/>
    <col min="8967" max="8967" width="17.6640625" style="1" customWidth="1"/>
    <col min="8968" max="8968" width="0" style="1" hidden="1" customWidth="1"/>
    <col min="8969" max="8969" width="22.33203125" style="1" customWidth="1"/>
    <col min="8970" max="8970" width="5.33203125" style="1" customWidth="1"/>
    <col min="8971" max="8971" width="36.33203125" style="1" customWidth="1"/>
    <col min="8972" max="8972" width="5.6640625" style="1" customWidth="1"/>
    <col min="8973" max="8973" width="0" style="1" hidden="1" customWidth="1"/>
    <col min="8974" max="8974" width="20.6640625" style="1" customWidth="1"/>
    <col min="8975" max="8975" width="4.88671875" style="1" customWidth="1"/>
    <col min="8976" max="8976" width="0" style="1" hidden="1" customWidth="1"/>
    <col min="8977" max="8977" width="24.6640625" style="1" customWidth="1"/>
    <col min="8978" max="8978" width="12.33203125" style="1" customWidth="1"/>
    <col min="8979" max="8979" width="0" style="1" hidden="1" customWidth="1"/>
    <col min="8980" max="8980" width="3.44140625" style="1" customWidth="1"/>
    <col min="8981" max="8981" width="0" style="1" hidden="1" customWidth="1"/>
    <col min="8982" max="8982" width="17.6640625" style="1" customWidth="1"/>
    <col min="8983" max="8983" width="3.44140625" style="1" customWidth="1"/>
    <col min="8984" max="8984" width="0" style="1" hidden="1" customWidth="1"/>
    <col min="8985" max="8985" width="23.6640625" style="1" customWidth="1"/>
    <col min="8986" max="8986" width="10" style="1" customWidth="1"/>
    <col min="8987" max="8987" width="0" style="1" hidden="1" customWidth="1"/>
    <col min="8988" max="8989" width="14.6640625" style="1" customWidth="1"/>
    <col min="8990" max="8990" width="12.88671875" style="1" customWidth="1"/>
    <col min="8991" max="8991" width="3.33203125" style="1" customWidth="1"/>
    <col min="8992" max="8992" width="30.33203125" style="1" customWidth="1"/>
    <col min="8993" max="8993" width="5" style="1" customWidth="1"/>
    <col min="8994" max="8994" width="0" style="1" hidden="1" customWidth="1"/>
    <col min="8995" max="8995" width="14.33203125" style="1" customWidth="1"/>
    <col min="8996" max="8996" width="5.6640625" style="1" customWidth="1"/>
    <col min="8997" max="8997" width="0" style="1" hidden="1" customWidth="1"/>
    <col min="8998" max="8998" width="17.33203125" style="1" customWidth="1"/>
    <col min="8999" max="8999" width="12.6640625" style="1" customWidth="1"/>
    <col min="9000" max="9000" width="0" style="1" hidden="1" customWidth="1"/>
    <col min="9001" max="9001" width="5.33203125" style="1" customWidth="1"/>
    <col min="9002" max="9002" width="0" style="1" hidden="1" customWidth="1"/>
    <col min="9003" max="9003" width="17" style="1" customWidth="1"/>
    <col min="9004" max="9004" width="6.33203125" style="1" customWidth="1"/>
    <col min="9005" max="9005" width="0" style="1" hidden="1" customWidth="1"/>
    <col min="9006" max="9006" width="14.33203125" style="1" customWidth="1"/>
    <col min="9007" max="9007" width="7.5546875" style="1" customWidth="1"/>
    <col min="9008" max="9008" width="0" style="1" hidden="1" customWidth="1"/>
    <col min="9009" max="9010" width="14.33203125" style="1" customWidth="1"/>
    <col min="9011" max="9011" width="20.88671875" style="1" customWidth="1"/>
    <col min="9012" max="9012" width="14.44140625" style="1" customWidth="1"/>
    <col min="9013" max="9013" width="15" style="1" customWidth="1"/>
    <col min="9014" max="9014" width="2.6640625" style="1" customWidth="1"/>
    <col min="9015" max="9015" width="11.6640625" style="1" customWidth="1"/>
    <col min="9016" max="9016" width="11.5546875" style="1" customWidth="1"/>
    <col min="9017" max="9017" width="2.33203125" style="1" customWidth="1"/>
    <col min="9018" max="9018" width="41" style="1" customWidth="1"/>
    <col min="9019" max="9019" width="14.33203125" style="1" customWidth="1"/>
    <col min="9020" max="9021" width="11.5546875" style="1" customWidth="1"/>
    <col min="9022" max="9022" width="21.88671875" style="1" customWidth="1"/>
    <col min="9023" max="9214" width="11.44140625" style="1"/>
    <col min="9215" max="9215" width="21.88671875" style="1" customWidth="1"/>
    <col min="9216" max="9216" width="13.88671875" style="1" customWidth="1"/>
    <col min="9217" max="9217" width="38.6640625" style="1" customWidth="1"/>
    <col min="9218" max="9218" width="3" style="1" bestFit="1" customWidth="1"/>
    <col min="9219" max="9219" width="32.33203125" style="1" customWidth="1"/>
    <col min="9220" max="9220" width="46.33203125" style="1" customWidth="1"/>
    <col min="9221" max="9221" width="19" style="1" customWidth="1"/>
    <col min="9222" max="9222" width="0" style="1" hidden="1" customWidth="1"/>
    <col min="9223" max="9223" width="17.6640625" style="1" customWidth="1"/>
    <col min="9224" max="9224" width="0" style="1" hidden="1" customWidth="1"/>
    <col min="9225" max="9225" width="22.33203125" style="1" customWidth="1"/>
    <col min="9226" max="9226" width="5.33203125" style="1" customWidth="1"/>
    <col min="9227" max="9227" width="36.33203125" style="1" customWidth="1"/>
    <col min="9228" max="9228" width="5.6640625" style="1" customWidth="1"/>
    <col min="9229" max="9229" width="0" style="1" hidden="1" customWidth="1"/>
    <col min="9230" max="9230" width="20.6640625" style="1" customWidth="1"/>
    <col min="9231" max="9231" width="4.88671875" style="1" customWidth="1"/>
    <col min="9232" max="9232" width="0" style="1" hidden="1" customWidth="1"/>
    <col min="9233" max="9233" width="24.6640625" style="1" customWidth="1"/>
    <col min="9234" max="9234" width="12.33203125" style="1" customWidth="1"/>
    <col min="9235" max="9235" width="0" style="1" hidden="1" customWidth="1"/>
    <col min="9236" max="9236" width="3.44140625" style="1" customWidth="1"/>
    <col min="9237" max="9237" width="0" style="1" hidden="1" customWidth="1"/>
    <col min="9238" max="9238" width="17.6640625" style="1" customWidth="1"/>
    <col min="9239" max="9239" width="3.44140625" style="1" customWidth="1"/>
    <col min="9240" max="9240" width="0" style="1" hidden="1" customWidth="1"/>
    <col min="9241" max="9241" width="23.6640625" style="1" customWidth="1"/>
    <col min="9242" max="9242" width="10" style="1" customWidth="1"/>
    <col min="9243" max="9243" width="0" style="1" hidden="1" customWidth="1"/>
    <col min="9244" max="9245" width="14.6640625" style="1" customWidth="1"/>
    <col min="9246" max="9246" width="12.88671875" style="1" customWidth="1"/>
    <col min="9247" max="9247" width="3.33203125" style="1" customWidth="1"/>
    <col min="9248" max="9248" width="30.33203125" style="1" customWidth="1"/>
    <col min="9249" max="9249" width="5" style="1" customWidth="1"/>
    <col min="9250" max="9250" width="0" style="1" hidden="1" customWidth="1"/>
    <col min="9251" max="9251" width="14.33203125" style="1" customWidth="1"/>
    <col min="9252" max="9252" width="5.6640625" style="1" customWidth="1"/>
    <col min="9253" max="9253" width="0" style="1" hidden="1" customWidth="1"/>
    <col min="9254" max="9254" width="17.33203125" style="1" customWidth="1"/>
    <col min="9255" max="9255" width="12.6640625" style="1" customWidth="1"/>
    <col min="9256" max="9256" width="0" style="1" hidden="1" customWidth="1"/>
    <col min="9257" max="9257" width="5.33203125" style="1" customWidth="1"/>
    <col min="9258" max="9258" width="0" style="1" hidden="1" customWidth="1"/>
    <col min="9259" max="9259" width="17" style="1" customWidth="1"/>
    <col min="9260" max="9260" width="6.33203125" style="1" customWidth="1"/>
    <col min="9261" max="9261" width="0" style="1" hidden="1" customWidth="1"/>
    <col min="9262" max="9262" width="14.33203125" style="1" customWidth="1"/>
    <col min="9263" max="9263" width="7.5546875" style="1" customWidth="1"/>
    <col min="9264" max="9264" width="0" style="1" hidden="1" customWidth="1"/>
    <col min="9265" max="9266" width="14.33203125" style="1" customWidth="1"/>
    <col min="9267" max="9267" width="20.88671875" style="1" customWidth="1"/>
    <col min="9268" max="9268" width="14.44140625" style="1" customWidth="1"/>
    <col min="9269" max="9269" width="15" style="1" customWidth="1"/>
    <col min="9270" max="9270" width="2.6640625" style="1" customWidth="1"/>
    <col min="9271" max="9271" width="11.6640625" style="1" customWidth="1"/>
    <col min="9272" max="9272" width="11.5546875" style="1" customWidth="1"/>
    <col min="9273" max="9273" width="2.33203125" style="1" customWidth="1"/>
    <col min="9274" max="9274" width="41" style="1" customWidth="1"/>
    <col min="9275" max="9275" width="14.33203125" style="1" customWidth="1"/>
    <col min="9276" max="9277" width="11.5546875" style="1" customWidth="1"/>
    <col min="9278" max="9278" width="21.88671875" style="1" customWidth="1"/>
    <col min="9279" max="9470" width="11.44140625" style="1"/>
    <col min="9471" max="9471" width="21.88671875" style="1" customWidth="1"/>
    <col min="9472" max="9472" width="13.88671875" style="1" customWidth="1"/>
    <col min="9473" max="9473" width="38.6640625" style="1" customWidth="1"/>
    <col min="9474" max="9474" width="3" style="1" bestFit="1" customWidth="1"/>
    <col min="9475" max="9475" width="32.33203125" style="1" customWidth="1"/>
    <col min="9476" max="9476" width="46.33203125" style="1" customWidth="1"/>
    <col min="9477" max="9477" width="19" style="1" customWidth="1"/>
    <col min="9478" max="9478" width="0" style="1" hidden="1" customWidth="1"/>
    <col min="9479" max="9479" width="17.6640625" style="1" customWidth="1"/>
    <col min="9480" max="9480" width="0" style="1" hidden="1" customWidth="1"/>
    <col min="9481" max="9481" width="22.33203125" style="1" customWidth="1"/>
    <col min="9482" max="9482" width="5.33203125" style="1" customWidth="1"/>
    <col min="9483" max="9483" width="36.33203125" style="1" customWidth="1"/>
    <col min="9484" max="9484" width="5.6640625" style="1" customWidth="1"/>
    <col min="9485" max="9485" width="0" style="1" hidden="1" customWidth="1"/>
    <col min="9486" max="9486" width="20.6640625" style="1" customWidth="1"/>
    <col min="9487" max="9487" width="4.88671875" style="1" customWidth="1"/>
    <col min="9488" max="9488" width="0" style="1" hidden="1" customWidth="1"/>
    <col min="9489" max="9489" width="24.6640625" style="1" customWidth="1"/>
    <col min="9490" max="9490" width="12.33203125" style="1" customWidth="1"/>
    <col min="9491" max="9491" width="0" style="1" hidden="1" customWidth="1"/>
    <col min="9492" max="9492" width="3.44140625" style="1" customWidth="1"/>
    <col min="9493" max="9493" width="0" style="1" hidden="1" customWidth="1"/>
    <col min="9494" max="9494" width="17.6640625" style="1" customWidth="1"/>
    <col min="9495" max="9495" width="3.44140625" style="1" customWidth="1"/>
    <col min="9496" max="9496" width="0" style="1" hidden="1" customWidth="1"/>
    <col min="9497" max="9497" width="23.6640625" style="1" customWidth="1"/>
    <col min="9498" max="9498" width="10" style="1" customWidth="1"/>
    <col min="9499" max="9499" width="0" style="1" hidden="1" customWidth="1"/>
    <col min="9500" max="9501" width="14.6640625" style="1" customWidth="1"/>
    <col min="9502" max="9502" width="12.88671875" style="1" customWidth="1"/>
    <col min="9503" max="9503" width="3.33203125" style="1" customWidth="1"/>
    <col min="9504" max="9504" width="30.33203125" style="1" customWidth="1"/>
    <col min="9505" max="9505" width="5" style="1" customWidth="1"/>
    <col min="9506" max="9506" width="0" style="1" hidden="1" customWidth="1"/>
    <col min="9507" max="9507" width="14.33203125" style="1" customWidth="1"/>
    <col min="9508" max="9508" width="5.6640625" style="1" customWidth="1"/>
    <col min="9509" max="9509" width="0" style="1" hidden="1" customWidth="1"/>
    <col min="9510" max="9510" width="17.33203125" style="1" customWidth="1"/>
    <col min="9511" max="9511" width="12.6640625" style="1" customWidth="1"/>
    <col min="9512" max="9512" width="0" style="1" hidden="1" customWidth="1"/>
    <col min="9513" max="9513" width="5.33203125" style="1" customWidth="1"/>
    <col min="9514" max="9514" width="0" style="1" hidden="1" customWidth="1"/>
    <col min="9515" max="9515" width="17" style="1" customWidth="1"/>
    <col min="9516" max="9516" width="6.33203125" style="1" customWidth="1"/>
    <col min="9517" max="9517" width="0" style="1" hidden="1" customWidth="1"/>
    <col min="9518" max="9518" width="14.33203125" style="1" customWidth="1"/>
    <col min="9519" max="9519" width="7.5546875" style="1" customWidth="1"/>
    <col min="9520" max="9520" width="0" style="1" hidden="1" customWidth="1"/>
    <col min="9521" max="9522" width="14.33203125" style="1" customWidth="1"/>
    <col min="9523" max="9523" width="20.88671875" style="1" customWidth="1"/>
    <col min="9524" max="9524" width="14.44140625" style="1" customWidth="1"/>
    <col min="9525" max="9525" width="15" style="1" customWidth="1"/>
    <col min="9526" max="9526" width="2.6640625" style="1" customWidth="1"/>
    <col min="9527" max="9527" width="11.6640625" style="1" customWidth="1"/>
    <col min="9528" max="9528" width="11.5546875" style="1" customWidth="1"/>
    <col min="9529" max="9529" width="2.33203125" style="1" customWidth="1"/>
    <col min="9530" max="9530" width="41" style="1" customWidth="1"/>
    <col min="9531" max="9531" width="14.33203125" style="1" customWidth="1"/>
    <col min="9532" max="9533" width="11.5546875" style="1" customWidth="1"/>
    <col min="9534" max="9534" width="21.88671875" style="1" customWidth="1"/>
    <col min="9535" max="9726" width="11.44140625" style="1"/>
    <col min="9727" max="9727" width="21.88671875" style="1" customWidth="1"/>
    <col min="9728" max="9728" width="13.88671875" style="1" customWidth="1"/>
    <col min="9729" max="9729" width="38.6640625" style="1" customWidth="1"/>
    <col min="9730" max="9730" width="3" style="1" bestFit="1" customWidth="1"/>
    <col min="9731" max="9731" width="32.33203125" style="1" customWidth="1"/>
    <col min="9732" max="9732" width="46.33203125" style="1" customWidth="1"/>
    <col min="9733" max="9733" width="19" style="1" customWidth="1"/>
    <col min="9734" max="9734" width="0" style="1" hidden="1" customWidth="1"/>
    <col min="9735" max="9735" width="17.6640625" style="1" customWidth="1"/>
    <col min="9736" max="9736" width="0" style="1" hidden="1" customWidth="1"/>
    <col min="9737" max="9737" width="22.33203125" style="1" customWidth="1"/>
    <col min="9738" max="9738" width="5.33203125" style="1" customWidth="1"/>
    <col min="9739" max="9739" width="36.33203125" style="1" customWidth="1"/>
    <col min="9740" max="9740" width="5.6640625" style="1" customWidth="1"/>
    <col min="9741" max="9741" width="0" style="1" hidden="1" customWidth="1"/>
    <col min="9742" max="9742" width="20.6640625" style="1" customWidth="1"/>
    <col min="9743" max="9743" width="4.88671875" style="1" customWidth="1"/>
    <col min="9744" max="9744" width="0" style="1" hidden="1" customWidth="1"/>
    <col min="9745" max="9745" width="24.6640625" style="1" customWidth="1"/>
    <col min="9746" max="9746" width="12.33203125" style="1" customWidth="1"/>
    <col min="9747" max="9747" width="0" style="1" hidden="1" customWidth="1"/>
    <col min="9748" max="9748" width="3.44140625" style="1" customWidth="1"/>
    <col min="9749" max="9749" width="0" style="1" hidden="1" customWidth="1"/>
    <col min="9750" max="9750" width="17.6640625" style="1" customWidth="1"/>
    <col min="9751" max="9751" width="3.44140625" style="1" customWidth="1"/>
    <col min="9752" max="9752" width="0" style="1" hidden="1" customWidth="1"/>
    <col min="9753" max="9753" width="23.6640625" style="1" customWidth="1"/>
    <col min="9754" max="9754" width="10" style="1" customWidth="1"/>
    <col min="9755" max="9755" width="0" style="1" hidden="1" customWidth="1"/>
    <col min="9756" max="9757" width="14.6640625" style="1" customWidth="1"/>
    <col min="9758" max="9758" width="12.88671875" style="1" customWidth="1"/>
    <col min="9759" max="9759" width="3.33203125" style="1" customWidth="1"/>
    <col min="9760" max="9760" width="30.33203125" style="1" customWidth="1"/>
    <col min="9761" max="9761" width="5" style="1" customWidth="1"/>
    <col min="9762" max="9762" width="0" style="1" hidden="1" customWidth="1"/>
    <col min="9763" max="9763" width="14.33203125" style="1" customWidth="1"/>
    <col min="9764" max="9764" width="5.6640625" style="1" customWidth="1"/>
    <col min="9765" max="9765" width="0" style="1" hidden="1" customWidth="1"/>
    <col min="9766" max="9766" width="17.33203125" style="1" customWidth="1"/>
    <col min="9767" max="9767" width="12.6640625" style="1" customWidth="1"/>
    <col min="9768" max="9768" width="0" style="1" hidden="1" customWidth="1"/>
    <col min="9769" max="9769" width="5.33203125" style="1" customWidth="1"/>
    <col min="9770" max="9770" width="0" style="1" hidden="1" customWidth="1"/>
    <col min="9771" max="9771" width="17" style="1" customWidth="1"/>
    <col min="9772" max="9772" width="6.33203125" style="1" customWidth="1"/>
    <col min="9773" max="9773" width="0" style="1" hidden="1" customWidth="1"/>
    <col min="9774" max="9774" width="14.33203125" style="1" customWidth="1"/>
    <col min="9775" max="9775" width="7.5546875" style="1" customWidth="1"/>
    <col min="9776" max="9776" width="0" style="1" hidden="1" customWidth="1"/>
    <col min="9777" max="9778" width="14.33203125" style="1" customWidth="1"/>
    <col min="9779" max="9779" width="20.88671875" style="1" customWidth="1"/>
    <col min="9780" max="9780" width="14.44140625" style="1" customWidth="1"/>
    <col min="9781" max="9781" width="15" style="1" customWidth="1"/>
    <col min="9782" max="9782" width="2.6640625" style="1" customWidth="1"/>
    <col min="9783" max="9783" width="11.6640625" style="1" customWidth="1"/>
    <col min="9784" max="9784" width="11.5546875" style="1" customWidth="1"/>
    <col min="9785" max="9785" width="2.33203125" style="1" customWidth="1"/>
    <col min="9786" max="9786" width="41" style="1" customWidth="1"/>
    <col min="9787" max="9787" width="14.33203125" style="1" customWidth="1"/>
    <col min="9788" max="9789" width="11.5546875" style="1" customWidth="1"/>
    <col min="9790" max="9790" width="21.88671875" style="1" customWidth="1"/>
    <col min="9791" max="9982" width="11.44140625" style="1"/>
    <col min="9983" max="9983" width="21.88671875" style="1" customWidth="1"/>
    <col min="9984" max="9984" width="13.88671875" style="1" customWidth="1"/>
    <col min="9985" max="9985" width="38.6640625" style="1" customWidth="1"/>
    <col min="9986" max="9986" width="3" style="1" bestFit="1" customWidth="1"/>
    <col min="9987" max="9987" width="32.33203125" style="1" customWidth="1"/>
    <col min="9988" max="9988" width="46.33203125" style="1" customWidth="1"/>
    <col min="9989" max="9989" width="19" style="1" customWidth="1"/>
    <col min="9990" max="9990" width="0" style="1" hidden="1" customWidth="1"/>
    <col min="9991" max="9991" width="17.6640625" style="1" customWidth="1"/>
    <col min="9992" max="9992" width="0" style="1" hidden="1" customWidth="1"/>
    <col min="9993" max="9993" width="22.33203125" style="1" customWidth="1"/>
    <col min="9994" max="9994" width="5.33203125" style="1" customWidth="1"/>
    <col min="9995" max="9995" width="36.33203125" style="1" customWidth="1"/>
    <col min="9996" max="9996" width="5.6640625" style="1" customWidth="1"/>
    <col min="9997" max="9997" width="0" style="1" hidden="1" customWidth="1"/>
    <col min="9998" max="9998" width="20.6640625" style="1" customWidth="1"/>
    <col min="9999" max="9999" width="4.88671875" style="1" customWidth="1"/>
    <col min="10000" max="10000" width="0" style="1" hidden="1" customWidth="1"/>
    <col min="10001" max="10001" width="24.6640625" style="1" customWidth="1"/>
    <col min="10002" max="10002" width="12.33203125" style="1" customWidth="1"/>
    <col min="10003" max="10003" width="0" style="1" hidden="1" customWidth="1"/>
    <col min="10004" max="10004" width="3.44140625" style="1" customWidth="1"/>
    <col min="10005" max="10005" width="0" style="1" hidden="1" customWidth="1"/>
    <col min="10006" max="10006" width="17.6640625" style="1" customWidth="1"/>
    <col min="10007" max="10007" width="3.44140625" style="1" customWidth="1"/>
    <col min="10008" max="10008" width="0" style="1" hidden="1" customWidth="1"/>
    <col min="10009" max="10009" width="23.6640625" style="1" customWidth="1"/>
    <col min="10010" max="10010" width="10" style="1" customWidth="1"/>
    <col min="10011" max="10011" width="0" style="1" hidden="1" customWidth="1"/>
    <col min="10012" max="10013" width="14.6640625" style="1" customWidth="1"/>
    <col min="10014" max="10014" width="12.88671875" style="1" customWidth="1"/>
    <col min="10015" max="10015" width="3.33203125" style="1" customWidth="1"/>
    <col min="10016" max="10016" width="30.33203125" style="1" customWidth="1"/>
    <col min="10017" max="10017" width="5" style="1" customWidth="1"/>
    <col min="10018" max="10018" width="0" style="1" hidden="1" customWidth="1"/>
    <col min="10019" max="10019" width="14.33203125" style="1" customWidth="1"/>
    <col min="10020" max="10020" width="5.6640625" style="1" customWidth="1"/>
    <col min="10021" max="10021" width="0" style="1" hidden="1" customWidth="1"/>
    <col min="10022" max="10022" width="17.33203125" style="1" customWidth="1"/>
    <col min="10023" max="10023" width="12.6640625" style="1" customWidth="1"/>
    <col min="10024" max="10024" width="0" style="1" hidden="1" customWidth="1"/>
    <col min="10025" max="10025" width="5.33203125" style="1" customWidth="1"/>
    <col min="10026" max="10026" width="0" style="1" hidden="1" customWidth="1"/>
    <col min="10027" max="10027" width="17" style="1" customWidth="1"/>
    <col min="10028" max="10028" width="6.33203125" style="1" customWidth="1"/>
    <col min="10029" max="10029" width="0" style="1" hidden="1" customWidth="1"/>
    <col min="10030" max="10030" width="14.33203125" style="1" customWidth="1"/>
    <col min="10031" max="10031" width="7.5546875" style="1" customWidth="1"/>
    <col min="10032" max="10032" width="0" style="1" hidden="1" customWidth="1"/>
    <col min="10033" max="10034" width="14.33203125" style="1" customWidth="1"/>
    <col min="10035" max="10035" width="20.88671875" style="1" customWidth="1"/>
    <col min="10036" max="10036" width="14.44140625" style="1" customWidth="1"/>
    <col min="10037" max="10037" width="15" style="1" customWidth="1"/>
    <col min="10038" max="10038" width="2.6640625" style="1" customWidth="1"/>
    <col min="10039" max="10039" width="11.6640625" style="1" customWidth="1"/>
    <col min="10040" max="10040" width="11.5546875" style="1" customWidth="1"/>
    <col min="10041" max="10041" width="2.33203125" style="1" customWidth="1"/>
    <col min="10042" max="10042" width="41" style="1" customWidth="1"/>
    <col min="10043" max="10043" width="14.33203125" style="1" customWidth="1"/>
    <col min="10044" max="10045" width="11.5546875" style="1" customWidth="1"/>
    <col min="10046" max="10046" width="21.88671875" style="1" customWidth="1"/>
    <col min="10047" max="10238" width="11.44140625" style="1"/>
    <col min="10239" max="10239" width="21.88671875" style="1" customWidth="1"/>
    <col min="10240" max="10240" width="13.88671875" style="1" customWidth="1"/>
    <col min="10241" max="10241" width="38.6640625" style="1" customWidth="1"/>
    <col min="10242" max="10242" width="3" style="1" bestFit="1" customWidth="1"/>
    <col min="10243" max="10243" width="32.33203125" style="1" customWidth="1"/>
    <col min="10244" max="10244" width="46.33203125" style="1" customWidth="1"/>
    <col min="10245" max="10245" width="19" style="1" customWidth="1"/>
    <col min="10246" max="10246" width="0" style="1" hidden="1" customWidth="1"/>
    <col min="10247" max="10247" width="17.6640625" style="1" customWidth="1"/>
    <col min="10248" max="10248" width="0" style="1" hidden="1" customWidth="1"/>
    <col min="10249" max="10249" width="22.33203125" style="1" customWidth="1"/>
    <col min="10250" max="10250" width="5.33203125" style="1" customWidth="1"/>
    <col min="10251" max="10251" width="36.33203125" style="1" customWidth="1"/>
    <col min="10252" max="10252" width="5.6640625" style="1" customWidth="1"/>
    <col min="10253" max="10253" width="0" style="1" hidden="1" customWidth="1"/>
    <col min="10254" max="10254" width="20.6640625" style="1" customWidth="1"/>
    <col min="10255" max="10255" width="4.88671875" style="1" customWidth="1"/>
    <col min="10256" max="10256" width="0" style="1" hidden="1" customWidth="1"/>
    <col min="10257" max="10257" width="24.6640625" style="1" customWidth="1"/>
    <col min="10258" max="10258" width="12.33203125" style="1" customWidth="1"/>
    <col min="10259" max="10259" width="0" style="1" hidden="1" customWidth="1"/>
    <col min="10260" max="10260" width="3.44140625" style="1" customWidth="1"/>
    <col min="10261" max="10261" width="0" style="1" hidden="1" customWidth="1"/>
    <col min="10262" max="10262" width="17.6640625" style="1" customWidth="1"/>
    <col min="10263" max="10263" width="3.44140625" style="1" customWidth="1"/>
    <col min="10264" max="10264" width="0" style="1" hidden="1" customWidth="1"/>
    <col min="10265" max="10265" width="23.6640625" style="1" customWidth="1"/>
    <col min="10266" max="10266" width="10" style="1" customWidth="1"/>
    <col min="10267" max="10267" width="0" style="1" hidden="1" customWidth="1"/>
    <col min="10268" max="10269" width="14.6640625" style="1" customWidth="1"/>
    <col min="10270" max="10270" width="12.88671875" style="1" customWidth="1"/>
    <col min="10271" max="10271" width="3.33203125" style="1" customWidth="1"/>
    <col min="10272" max="10272" width="30.33203125" style="1" customWidth="1"/>
    <col min="10273" max="10273" width="5" style="1" customWidth="1"/>
    <col min="10274" max="10274" width="0" style="1" hidden="1" customWidth="1"/>
    <col min="10275" max="10275" width="14.33203125" style="1" customWidth="1"/>
    <col min="10276" max="10276" width="5.6640625" style="1" customWidth="1"/>
    <col min="10277" max="10277" width="0" style="1" hidden="1" customWidth="1"/>
    <col min="10278" max="10278" width="17.33203125" style="1" customWidth="1"/>
    <col min="10279" max="10279" width="12.6640625" style="1" customWidth="1"/>
    <col min="10280" max="10280" width="0" style="1" hidden="1" customWidth="1"/>
    <col min="10281" max="10281" width="5.33203125" style="1" customWidth="1"/>
    <col min="10282" max="10282" width="0" style="1" hidden="1" customWidth="1"/>
    <col min="10283" max="10283" width="17" style="1" customWidth="1"/>
    <col min="10284" max="10284" width="6.33203125" style="1" customWidth="1"/>
    <col min="10285" max="10285" width="0" style="1" hidden="1" customWidth="1"/>
    <col min="10286" max="10286" width="14.33203125" style="1" customWidth="1"/>
    <col min="10287" max="10287" width="7.5546875" style="1" customWidth="1"/>
    <col min="10288" max="10288" width="0" style="1" hidden="1" customWidth="1"/>
    <col min="10289" max="10290" width="14.33203125" style="1" customWidth="1"/>
    <col min="10291" max="10291" width="20.88671875" style="1" customWidth="1"/>
    <col min="10292" max="10292" width="14.44140625" style="1" customWidth="1"/>
    <col min="10293" max="10293" width="15" style="1" customWidth="1"/>
    <col min="10294" max="10294" width="2.6640625" style="1" customWidth="1"/>
    <col min="10295" max="10295" width="11.6640625" style="1" customWidth="1"/>
    <col min="10296" max="10296" width="11.5546875" style="1" customWidth="1"/>
    <col min="10297" max="10297" width="2.33203125" style="1" customWidth="1"/>
    <col min="10298" max="10298" width="41" style="1" customWidth="1"/>
    <col min="10299" max="10299" width="14.33203125" style="1" customWidth="1"/>
    <col min="10300" max="10301" width="11.5546875" style="1" customWidth="1"/>
    <col min="10302" max="10302" width="21.88671875" style="1" customWidth="1"/>
    <col min="10303" max="10494" width="11.44140625" style="1"/>
    <col min="10495" max="10495" width="21.88671875" style="1" customWidth="1"/>
    <col min="10496" max="10496" width="13.88671875" style="1" customWidth="1"/>
    <col min="10497" max="10497" width="38.6640625" style="1" customWidth="1"/>
    <col min="10498" max="10498" width="3" style="1" bestFit="1" customWidth="1"/>
    <col min="10499" max="10499" width="32.33203125" style="1" customWidth="1"/>
    <col min="10500" max="10500" width="46.33203125" style="1" customWidth="1"/>
    <col min="10501" max="10501" width="19" style="1" customWidth="1"/>
    <col min="10502" max="10502" width="0" style="1" hidden="1" customWidth="1"/>
    <col min="10503" max="10503" width="17.6640625" style="1" customWidth="1"/>
    <col min="10504" max="10504" width="0" style="1" hidden="1" customWidth="1"/>
    <col min="10505" max="10505" width="22.33203125" style="1" customWidth="1"/>
    <col min="10506" max="10506" width="5.33203125" style="1" customWidth="1"/>
    <col min="10507" max="10507" width="36.33203125" style="1" customWidth="1"/>
    <col min="10508" max="10508" width="5.6640625" style="1" customWidth="1"/>
    <col min="10509" max="10509" width="0" style="1" hidden="1" customWidth="1"/>
    <col min="10510" max="10510" width="20.6640625" style="1" customWidth="1"/>
    <col min="10511" max="10511" width="4.88671875" style="1" customWidth="1"/>
    <col min="10512" max="10512" width="0" style="1" hidden="1" customWidth="1"/>
    <col min="10513" max="10513" width="24.6640625" style="1" customWidth="1"/>
    <col min="10514" max="10514" width="12.33203125" style="1" customWidth="1"/>
    <col min="10515" max="10515" width="0" style="1" hidden="1" customWidth="1"/>
    <col min="10516" max="10516" width="3.44140625" style="1" customWidth="1"/>
    <col min="10517" max="10517" width="0" style="1" hidden="1" customWidth="1"/>
    <col min="10518" max="10518" width="17.6640625" style="1" customWidth="1"/>
    <col min="10519" max="10519" width="3.44140625" style="1" customWidth="1"/>
    <col min="10520" max="10520" width="0" style="1" hidden="1" customWidth="1"/>
    <col min="10521" max="10521" width="23.6640625" style="1" customWidth="1"/>
    <col min="10522" max="10522" width="10" style="1" customWidth="1"/>
    <col min="10523" max="10523" width="0" style="1" hidden="1" customWidth="1"/>
    <col min="10524" max="10525" width="14.6640625" style="1" customWidth="1"/>
    <col min="10526" max="10526" width="12.88671875" style="1" customWidth="1"/>
    <col min="10527" max="10527" width="3.33203125" style="1" customWidth="1"/>
    <col min="10528" max="10528" width="30.33203125" style="1" customWidth="1"/>
    <col min="10529" max="10529" width="5" style="1" customWidth="1"/>
    <col min="10530" max="10530" width="0" style="1" hidden="1" customWidth="1"/>
    <col min="10531" max="10531" width="14.33203125" style="1" customWidth="1"/>
    <col min="10532" max="10532" width="5.6640625" style="1" customWidth="1"/>
    <col min="10533" max="10533" width="0" style="1" hidden="1" customWidth="1"/>
    <col min="10534" max="10534" width="17.33203125" style="1" customWidth="1"/>
    <col min="10535" max="10535" width="12.6640625" style="1" customWidth="1"/>
    <col min="10536" max="10536" width="0" style="1" hidden="1" customWidth="1"/>
    <col min="10537" max="10537" width="5.33203125" style="1" customWidth="1"/>
    <col min="10538" max="10538" width="0" style="1" hidden="1" customWidth="1"/>
    <col min="10539" max="10539" width="17" style="1" customWidth="1"/>
    <col min="10540" max="10540" width="6.33203125" style="1" customWidth="1"/>
    <col min="10541" max="10541" width="0" style="1" hidden="1" customWidth="1"/>
    <col min="10542" max="10542" width="14.33203125" style="1" customWidth="1"/>
    <col min="10543" max="10543" width="7.5546875" style="1" customWidth="1"/>
    <col min="10544" max="10544" width="0" style="1" hidden="1" customWidth="1"/>
    <col min="10545" max="10546" width="14.33203125" style="1" customWidth="1"/>
    <col min="10547" max="10547" width="20.88671875" style="1" customWidth="1"/>
    <col min="10548" max="10548" width="14.44140625" style="1" customWidth="1"/>
    <col min="10549" max="10549" width="15" style="1" customWidth="1"/>
    <col min="10550" max="10550" width="2.6640625" style="1" customWidth="1"/>
    <col min="10551" max="10551" width="11.6640625" style="1" customWidth="1"/>
    <col min="10552" max="10552" width="11.5546875" style="1" customWidth="1"/>
    <col min="10553" max="10553" width="2.33203125" style="1" customWidth="1"/>
    <col min="10554" max="10554" width="41" style="1" customWidth="1"/>
    <col min="10555" max="10555" width="14.33203125" style="1" customWidth="1"/>
    <col min="10556" max="10557" width="11.5546875" style="1" customWidth="1"/>
    <col min="10558" max="10558" width="21.88671875" style="1" customWidth="1"/>
    <col min="10559" max="10750" width="11.44140625" style="1"/>
    <col min="10751" max="10751" width="21.88671875" style="1" customWidth="1"/>
    <col min="10752" max="10752" width="13.88671875" style="1" customWidth="1"/>
    <col min="10753" max="10753" width="38.6640625" style="1" customWidth="1"/>
    <col min="10754" max="10754" width="3" style="1" bestFit="1" customWidth="1"/>
    <col min="10755" max="10755" width="32.33203125" style="1" customWidth="1"/>
    <col min="10756" max="10756" width="46.33203125" style="1" customWidth="1"/>
    <col min="10757" max="10757" width="19" style="1" customWidth="1"/>
    <col min="10758" max="10758" width="0" style="1" hidden="1" customWidth="1"/>
    <col min="10759" max="10759" width="17.6640625" style="1" customWidth="1"/>
    <col min="10760" max="10760" width="0" style="1" hidden="1" customWidth="1"/>
    <col min="10761" max="10761" width="22.33203125" style="1" customWidth="1"/>
    <col min="10762" max="10762" width="5.33203125" style="1" customWidth="1"/>
    <col min="10763" max="10763" width="36.33203125" style="1" customWidth="1"/>
    <col min="10764" max="10764" width="5.6640625" style="1" customWidth="1"/>
    <col min="10765" max="10765" width="0" style="1" hidden="1" customWidth="1"/>
    <col min="10766" max="10766" width="20.6640625" style="1" customWidth="1"/>
    <col min="10767" max="10767" width="4.88671875" style="1" customWidth="1"/>
    <col min="10768" max="10768" width="0" style="1" hidden="1" customWidth="1"/>
    <col min="10769" max="10769" width="24.6640625" style="1" customWidth="1"/>
    <col min="10770" max="10770" width="12.33203125" style="1" customWidth="1"/>
    <col min="10771" max="10771" width="0" style="1" hidden="1" customWidth="1"/>
    <col min="10772" max="10772" width="3.44140625" style="1" customWidth="1"/>
    <col min="10773" max="10773" width="0" style="1" hidden="1" customWidth="1"/>
    <col min="10774" max="10774" width="17.6640625" style="1" customWidth="1"/>
    <col min="10775" max="10775" width="3.44140625" style="1" customWidth="1"/>
    <col min="10776" max="10776" width="0" style="1" hidden="1" customWidth="1"/>
    <col min="10777" max="10777" width="23.6640625" style="1" customWidth="1"/>
    <col min="10778" max="10778" width="10" style="1" customWidth="1"/>
    <col min="10779" max="10779" width="0" style="1" hidden="1" customWidth="1"/>
    <col min="10780" max="10781" width="14.6640625" style="1" customWidth="1"/>
    <col min="10782" max="10782" width="12.88671875" style="1" customWidth="1"/>
    <col min="10783" max="10783" width="3.33203125" style="1" customWidth="1"/>
    <col min="10784" max="10784" width="30.33203125" style="1" customWidth="1"/>
    <col min="10785" max="10785" width="5" style="1" customWidth="1"/>
    <col min="10786" max="10786" width="0" style="1" hidden="1" customWidth="1"/>
    <col min="10787" max="10787" width="14.33203125" style="1" customWidth="1"/>
    <col min="10788" max="10788" width="5.6640625" style="1" customWidth="1"/>
    <col min="10789" max="10789" width="0" style="1" hidden="1" customWidth="1"/>
    <col min="10790" max="10790" width="17.33203125" style="1" customWidth="1"/>
    <col min="10791" max="10791" width="12.6640625" style="1" customWidth="1"/>
    <col min="10792" max="10792" width="0" style="1" hidden="1" customWidth="1"/>
    <col min="10793" max="10793" width="5.33203125" style="1" customWidth="1"/>
    <col min="10794" max="10794" width="0" style="1" hidden="1" customWidth="1"/>
    <col min="10795" max="10795" width="17" style="1" customWidth="1"/>
    <col min="10796" max="10796" width="6.33203125" style="1" customWidth="1"/>
    <col min="10797" max="10797" width="0" style="1" hidden="1" customWidth="1"/>
    <col min="10798" max="10798" width="14.33203125" style="1" customWidth="1"/>
    <col min="10799" max="10799" width="7.5546875" style="1" customWidth="1"/>
    <col min="10800" max="10800" width="0" style="1" hidden="1" customWidth="1"/>
    <col min="10801" max="10802" width="14.33203125" style="1" customWidth="1"/>
    <col min="10803" max="10803" width="20.88671875" style="1" customWidth="1"/>
    <col min="10804" max="10804" width="14.44140625" style="1" customWidth="1"/>
    <col min="10805" max="10805" width="15" style="1" customWidth="1"/>
    <col min="10806" max="10806" width="2.6640625" style="1" customWidth="1"/>
    <col min="10807" max="10807" width="11.6640625" style="1" customWidth="1"/>
    <col min="10808" max="10808" width="11.5546875" style="1" customWidth="1"/>
    <col min="10809" max="10809" width="2.33203125" style="1" customWidth="1"/>
    <col min="10810" max="10810" width="41" style="1" customWidth="1"/>
    <col min="10811" max="10811" width="14.33203125" style="1" customWidth="1"/>
    <col min="10812" max="10813" width="11.5546875" style="1" customWidth="1"/>
    <col min="10814" max="10814" width="21.88671875" style="1" customWidth="1"/>
    <col min="10815" max="11006" width="11.44140625" style="1"/>
    <col min="11007" max="11007" width="21.88671875" style="1" customWidth="1"/>
    <col min="11008" max="11008" width="13.88671875" style="1" customWidth="1"/>
    <col min="11009" max="11009" width="38.6640625" style="1" customWidth="1"/>
    <col min="11010" max="11010" width="3" style="1" bestFit="1" customWidth="1"/>
    <col min="11011" max="11011" width="32.33203125" style="1" customWidth="1"/>
    <col min="11012" max="11012" width="46.33203125" style="1" customWidth="1"/>
    <col min="11013" max="11013" width="19" style="1" customWidth="1"/>
    <col min="11014" max="11014" width="0" style="1" hidden="1" customWidth="1"/>
    <col min="11015" max="11015" width="17.6640625" style="1" customWidth="1"/>
    <col min="11016" max="11016" width="0" style="1" hidden="1" customWidth="1"/>
    <col min="11017" max="11017" width="22.33203125" style="1" customWidth="1"/>
    <col min="11018" max="11018" width="5.33203125" style="1" customWidth="1"/>
    <col min="11019" max="11019" width="36.33203125" style="1" customWidth="1"/>
    <col min="11020" max="11020" width="5.6640625" style="1" customWidth="1"/>
    <col min="11021" max="11021" width="0" style="1" hidden="1" customWidth="1"/>
    <col min="11022" max="11022" width="20.6640625" style="1" customWidth="1"/>
    <col min="11023" max="11023" width="4.88671875" style="1" customWidth="1"/>
    <col min="11024" max="11024" width="0" style="1" hidden="1" customWidth="1"/>
    <col min="11025" max="11025" width="24.6640625" style="1" customWidth="1"/>
    <col min="11026" max="11026" width="12.33203125" style="1" customWidth="1"/>
    <col min="11027" max="11027" width="0" style="1" hidden="1" customWidth="1"/>
    <col min="11028" max="11028" width="3.44140625" style="1" customWidth="1"/>
    <col min="11029" max="11029" width="0" style="1" hidden="1" customWidth="1"/>
    <col min="11030" max="11030" width="17.6640625" style="1" customWidth="1"/>
    <col min="11031" max="11031" width="3.44140625" style="1" customWidth="1"/>
    <col min="11032" max="11032" width="0" style="1" hidden="1" customWidth="1"/>
    <col min="11033" max="11033" width="23.6640625" style="1" customWidth="1"/>
    <col min="11034" max="11034" width="10" style="1" customWidth="1"/>
    <col min="11035" max="11035" width="0" style="1" hidden="1" customWidth="1"/>
    <col min="11036" max="11037" width="14.6640625" style="1" customWidth="1"/>
    <col min="11038" max="11038" width="12.88671875" style="1" customWidth="1"/>
    <col min="11039" max="11039" width="3.33203125" style="1" customWidth="1"/>
    <col min="11040" max="11040" width="30.33203125" style="1" customWidth="1"/>
    <col min="11041" max="11041" width="5" style="1" customWidth="1"/>
    <col min="11042" max="11042" width="0" style="1" hidden="1" customWidth="1"/>
    <col min="11043" max="11043" width="14.33203125" style="1" customWidth="1"/>
    <col min="11044" max="11044" width="5.6640625" style="1" customWidth="1"/>
    <col min="11045" max="11045" width="0" style="1" hidden="1" customWidth="1"/>
    <col min="11046" max="11046" width="17.33203125" style="1" customWidth="1"/>
    <col min="11047" max="11047" width="12.6640625" style="1" customWidth="1"/>
    <col min="11048" max="11048" width="0" style="1" hidden="1" customWidth="1"/>
    <col min="11049" max="11049" width="5.33203125" style="1" customWidth="1"/>
    <col min="11050" max="11050" width="0" style="1" hidden="1" customWidth="1"/>
    <col min="11051" max="11051" width="17" style="1" customWidth="1"/>
    <col min="11052" max="11052" width="6.33203125" style="1" customWidth="1"/>
    <col min="11053" max="11053" width="0" style="1" hidden="1" customWidth="1"/>
    <col min="11054" max="11054" width="14.33203125" style="1" customWidth="1"/>
    <col min="11055" max="11055" width="7.5546875" style="1" customWidth="1"/>
    <col min="11056" max="11056" width="0" style="1" hidden="1" customWidth="1"/>
    <col min="11057" max="11058" width="14.33203125" style="1" customWidth="1"/>
    <col min="11059" max="11059" width="20.88671875" style="1" customWidth="1"/>
    <col min="11060" max="11060" width="14.44140625" style="1" customWidth="1"/>
    <col min="11061" max="11061" width="15" style="1" customWidth="1"/>
    <col min="11062" max="11062" width="2.6640625" style="1" customWidth="1"/>
    <col min="11063" max="11063" width="11.6640625" style="1" customWidth="1"/>
    <col min="11064" max="11064" width="11.5546875" style="1" customWidth="1"/>
    <col min="11065" max="11065" width="2.33203125" style="1" customWidth="1"/>
    <col min="11066" max="11066" width="41" style="1" customWidth="1"/>
    <col min="11067" max="11067" width="14.33203125" style="1" customWidth="1"/>
    <col min="11068" max="11069" width="11.5546875" style="1" customWidth="1"/>
    <col min="11070" max="11070" width="21.88671875" style="1" customWidth="1"/>
    <col min="11071" max="11262" width="11.44140625" style="1"/>
    <col min="11263" max="11263" width="21.88671875" style="1" customWidth="1"/>
    <col min="11264" max="11264" width="13.88671875" style="1" customWidth="1"/>
    <col min="11265" max="11265" width="38.6640625" style="1" customWidth="1"/>
    <col min="11266" max="11266" width="3" style="1" bestFit="1" customWidth="1"/>
    <col min="11267" max="11267" width="32.33203125" style="1" customWidth="1"/>
    <col min="11268" max="11268" width="46.33203125" style="1" customWidth="1"/>
    <col min="11269" max="11269" width="19" style="1" customWidth="1"/>
    <col min="11270" max="11270" width="0" style="1" hidden="1" customWidth="1"/>
    <col min="11271" max="11271" width="17.6640625" style="1" customWidth="1"/>
    <col min="11272" max="11272" width="0" style="1" hidden="1" customWidth="1"/>
    <col min="11273" max="11273" width="22.33203125" style="1" customWidth="1"/>
    <col min="11274" max="11274" width="5.33203125" style="1" customWidth="1"/>
    <col min="11275" max="11275" width="36.33203125" style="1" customWidth="1"/>
    <col min="11276" max="11276" width="5.6640625" style="1" customWidth="1"/>
    <col min="11277" max="11277" width="0" style="1" hidden="1" customWidth="1"/>
    <col min="11278" max="11278" width="20.6640625" style="1" customWidth="1"/>
    <col min="11279" max="11279" width="4.88671875" style="1" customWidth="1"/>
    <col min="11280" max="11280" width="0" style="1" hidden="1" customWidth="1"/>
    <col min="11281" max="11281" width="24.6640625" style="1" customWidth="1"/>
    <col min="11282" max="11282" width="12.33203125" style="1" customWidth="1"/>
    <col min="11283" max="11283" width="0" style="1" hidden="1" customWidth="1"/>
    <col min="11284" max="11284" width="3.44140625" style="1" customWidth="1"/>
    <col min="11285" max="11285" width="0" style="1" hidden="1" customWidth="1"/>
    <col min="11286" max="11286" width="17.6640625" style="1" customWidth="1"/>
    <col min="11287" max="11287" width="3.44140625" style="1" customWidth="1"/>
    <col min="11288" max="11288" width="0" style="1" hidden="1" customWidth="1"/>
    <col min="11289" max="11289" width="23.6640625" style="1" customWidth="1"/>
    <col min="11290" max="11290" width="10" style="1" customWidth="1"/>
    <col min="11291" max="11291" width="0" style="1" hidden="1" customWidth="1"/>
    <col min="11292" max="11293" width="14.6640625" style="1" customWidth="1"/>
    <col min="11294" max="11294" width="12.88671875" style="1" customWidth="1"/>
    <col min="11295" max="11295" width="3.33203125" style="1" customWidth="1"/>
    <col min="11296" max="11296" width="30.33203125" style="1" customWidth="1"/>
    <col min="11297" max="11297" width="5" style="1" customWidth="1"/>
    <col min="11298" max="11298" width="0" style="1" hidden="1" customWidth="1"/>
    <col min="11299" max="11299" width="14.33203125" style="1" customWidth="1"/>
    <col min="11300" max="11300" width="5.6640625" style="1" customWidth="1"/>
    <col min="11301" max="11301" width="0" style="1" hidden="1" customWidth="1"/>
    <col min="11302" max="11302" width="17.33203125" style="1" customWidth="1"/>
    <col min="11303" max="11303" width="12.6640625" style="1" customWidth="1"/>
    <col min="11304" max="11304" width="0" style="1" hidden="1" customWidth="1"/>
    <col min="11305" max="11305" width="5.33203125" style="1" customWidth="1"/>
    <col min="11306" max="11306" width="0" style="1" hidden="1" customWidth="1"/>
    <col min="11307" max="11307" width="17" style="1" customWidth="1"/>
    <col min="11308" max="11308" width="6.33203125" style="1" customWidth="1"/>
    <col min="11309" max="11309" width="0" style="1" hidden="1" customWidth="1"/>
    <col min="11310" max="11310" width="14.33203125" style="1" customWidth="1"/>
    <col min="11311" max="11311" width="7.5546875" style="1" customWidth="1"/>
    <col min="11312" max="11312" width="0" style="1" hidden="1" customWidth="1"/>
    <col min="11313" max="11314" width="14.33203125" style="1" customWidth="1"/>
    <col min="11315" max="11315" width="20.88671875" style="1" customWidth="1"/>
    <col min="11316" max="11316" width="14.44140625" style="1" customWidth="1"/>
    <col min="11317" max="11317" width="15" style="1" customWidth="1"/>
    <col min="11318" max="11318" width="2.6640625" style="1" customWidth="1"/>
    <col min="11319" max="11319" width="11.6640625" style="1" customWidth="1"/>
    <col min="11320" max="11320" width="11.5546875" style="1" customWidth="1"/>
    <col min="11321" max="11321" width="2.33203125" style="1" customWidth="1"/>
    <col min="11322" max="11322" width="41" style="1" customWidth="1"/>
    <col min="11323" max="11323" width="14.33203125" style="1" customWidth="1"/>
    <col min="11324" max="11325" width="11.5546875" style="1" customWidth="1"/>
    <col min="11326" max="11326" width="21.88671875" style="1" customWidth="1"/>
    <col min="11327" max="11518" width="11.44140625" style="1"/>
    <col min="11519" max="11519" width="21.88671875" style="1" customWidth="1"/>
    <col min="11520" max="11520" width="13.88671875" style="1" customWidth="1"/>
    <col min="11521" max="11521" width="38.6640625" style="1" customWidth="1"/>
    <col min="11522" max="11522" width="3" style="1" bestFit="1" customWidth="1"/>
    <col min="11523" max="11523" width="32.33203125" style="1" customWidth="1"/>
    <col min="11524" max="11524" width="46.33203125" style="1" customWidth="1"/>
    <col min="11525" max="11525" width="19" style="1" customWidth="1"/>
    <col min="11526" max="11526" width="0" style="1" hidden="1" customWidth="1"/>
    <col min="11527" max="11527" width="17.6640625" style="1" customWidth="1"/>
    <col min="11528" max="11528" width="0" style="1" hidden="1" customWidth="1"/>
    <col min="11529" max="11529" width="22.33203125" style="1" customWidth="1"/>
    <col min="11530" max="11530" width="5.33203125" style="1" customWidth="1"/>
    <col min="11531" max="11531" width="36.33203125" style="1" customWidth="1"/>
    <col min="11532" max="11532" width="5.6640625" style="1" customWidth="1"/>
    <col min="11533" max="11533" width="0" style="1" hidden="1" customWidth="1"/>
    <col min="11534" max="11534" width="20.6640625" style="1" customWidth="1"/>
    <col min="11535" max="11535" width="4.88671875" style="1" customWidth="1"/>
    <col min="11536" max="11536" width="0" style="1" hidden="1" customWidth="1"/>
    <col min="11537" max="11537" width="24.6640625" style="1" customWidth="1"/>
    <col min="11538" max="11538" width="12.33203125" style="1" customWidth="1"/>
    <col min="11539" max="11539" width="0" style="1" hidden="1" customWidth="1"/>
    <col min="11540" max="11540" width="3.44140625" style="1" customWidth="1"/>
    <col min="11541" max="11541" width="0" style="1" hidden="1" customWidth="1"/>
    <col min="11542" max="11542" width="17.6640625" style="1" customWidth="1"/>
    <col min="11543" max="11543" width="3.44140625" style="1" customWidth="1"/>
    <col min="11544" max="11544" width="0" style="1" hidden="1" customWidth="1"/>
    <col min="11545" max="11545" width="23.6640625" style="1" customWidth="1"/>
    <col min="11546" max="11546" width="10" style="1" customWidth="1"/>
    <col min="11547" max="11547" width="0" style="1" hidden="1" customWidth="1"/>
    <col min="11548" max="11549" width="14.6640625" style="1" customWidth="1"/>
    <col min="11550" max="11550" width="12.88671875" style="1" customWidth="1"/>
    <col min="11551" max="11551" width="3.33203125" style="1" customWidth="1"/>
    <col min="11552" max="11552" width="30.33203125" style="1" customWidth="1"/>
    <col min="11553" max="11553" width="5" style="1" customWidth="1"/>
    <col min="11554" max="11554" width="0" style="1" hidden="1" customWidth="1"/>
    <col min="11555" max="11555" width="14.33203125" style="1" customWidth="1"/>
    <col min="11556" max="11556" width="5.6640625" style="1" customWidth="1"/>
    <col min="11557" max="11557" width="0" style="1" hidden="1" customWidth="1"/>
    <col min="11558" max="11558" width="17.33203125" style="1" customWidth="1"/>
    <col min="11559" max="11559" width="12.6640625" style="1" customWidth="1"/>
    <col min="11560" max="11560" width="0" style="1" hidden="1" customWidth="1"/>
    <col min="11561" max="11561" width="5.33203125" style="1" customWidth="1"/>
    <col min="11562" max="11562" width="0" style="1" hidden="1" customWidth="1"/>
    <col min="11563" max="11563" width="17" style="1" customWidth="1"/>
    <col min="11564" max="11564" width="6.33203125" style="1" customWidth="1"/>
    <col min="11565" max="11565" width="0" style="1" hidden="1" customWidth="1"/>
    <col min="11566" max="11566" width="14.33203125" style="1" customWidth="1"/>
    <col min="11567" max="11567" width="7.5546875" style="1" customWidth="1"/>
    <col min="11568" max="11568" width="0" style="1" hidden="1" customWidth="1"/>
    <col min="11569" max="11570" width="14.33203125" style="1" customWidth="1"/>
    <col min="11571" max="11571" width="20.88671875" style="1" customWidth="1"/>
    <col min="11572" max="11572" width="14.44140625" style="1" customWidth="1"/>
    <col min="11573" max="11573" width="15" style="1" customWidth="1"/>
    <col min="11574" max="11574" width="2.6640625" style="1" customWidth="1"/>
    <col min="11575" max="11575" width="11.6640625" style="1" customWidth="1"/>
    <col min="11576" max="11576" width="11.5546875" style="1" customWidth="1"/>
    <col min="11577" max="11577" width="2.33203125" style="1" customWidth="1"/>
    <col min="11578" max="11578" width="41" style="1" customWidth="1"/>
    <col min="11579" max="11579" width="14.33203125" style="1" customWidth="1"/>
    <col min="11580" max="11581" width="11.5546875" style="1" customWidth="1"/>
    <col min="11582" max="11582" width="21.88671875" style="1" customWidth="1"/>
    <col min="11583" max="11774" width="11.44140625" style="1"/>
    <col min="11775" max="11775" width="21.88671875" style="1" customWidth="1"/>
    <col min="11776" max="11776" width="13.88671875" style="1" customWidth="1"/>
    <col min="11777" max="11777" width="38.6640625" style="1" customWidth="1"/>
    <col min="11778" max="11778" width="3" style="1" bestFit="1" customWidth="1"/>
    <col min="11779" max="11779" width="32.33203125" style="1" customWidth="1"/>
    <col min="11780" max="11780" width="46.33203125" style="1" customWidth="1"/>
    <col min="11781" max="11781" width="19" style="1" customWidth="1"/>
    <col min="11782" max="11782" width="0" style="1" hidden="1" customWidth="1"/>
    <col min="11783" max="11783" width="17.6640625" style="1" customWidth="1"/>
    <col min="11784" max="11784" width="0" style="1" hidden="1" customWidth="1"/>
    <col min="11785" max="11785" width="22.33203125" style="1" customWidth="1"/>
    <col min="11786" max="11786" width="5.33203125" style="1" customWidth="1"/>
    <col min="11787" max="11787" width="36.33203125" style="1" customWidth="1"/>
    <col min="11788" max="11788" width="5.6640625" style="1" customWidth="1"/>
    <col min="11789" max="11789" width="0" style="1" hidden="1" customWidth="1"/>
    <col min="11790" max="11790" width="20.6640625" style="1" customWidth="1"/>
    <col min="11791" max="11791" width="4.88671875" style="1" customWidth="1"/>
    <col min="11792" max="11792" width="0" style="1" hidden="1" customWidth="1"/>
    <col min="11793" max="11793" width="24.6640625" style="1" customWidth="1"/>
    <col min="11794" max="11794" width="12.33203125" style="1" customWidth="1"/>
    <col min="11795" max="11795" width="0" style="1" hidden="1" customWidth="1"/>
    <col min="11796" max="11796" width="3.44140625" style="1" customWidth="1"/>
    <col min="11797" max="11797" width="0" style="1" hidden="1" customWidth="1"/>
    <col min="11798" max="11798" width="17.6640625" style="1" customWidth="1"/>
    <col min="11799" max="11799" width="3.44140625" style="1" customWidth="1"/>
    <col min="11800" max="11800" width="0" style="1" hidden="1" customWidth="1"/>
    <col min="11801" max="11801" width="23.6640625" style="1" customWidth="1"/>
    <col min="11802" max="11802" width="10" style="1" customWidth="1"/>
    <col min="11803" max="11803" width="0" style="1" hidden="1" customWidth="1"/>
    <col min="11804" max="11805" width="14.6640625" style="1" customWidth="1"/>
    <col min="11806" max="11806" width="12.88671875" style="1" customWidth="1"/>
    <col min="11807" max="11807" width="3.33203125" style="1" customWidth="1"/>
    <col min="11808" max="11808" width="30.33203125" style="1" customWidth="1"/>
    <col min="11809" max="11809" width="5" style="1" customWidth="1"/>
    <col min="11810" max="11810" width="0" style="1" hidden="1" customWidth="1"/>
    <col min="11811" max="11811" width="14.33203125" style="1" customWidth="1"/>
    <col min="11812" max="11812" width="5.6640625" style="1" customWidth="1"/>
    <col min="11813" max="11813" width="0" style="1" hidden="1" customWidth="1"/>
    <col min="11814" max="11814" width="17.33203125" style="1" customWidth="1"/>
    <col min="11815" max="11815" width="12.6640625" style="1" customWidth="1"/>
    <col min="11816" max="11816" width="0" style="1" hidden="1" customWidth="1"/>
    <col min="11817" max="11817" width="5.33203125" style="1" customWidth="1"/>
    <col min="11818" max="11818" width="0" style="1" hidden="1" customWidth="1"/>
    <col min="11819" max="11819" width="17" style="1" customWidth="1"/>
    <col min="11820" max="11820" width="6.33203125" style="1" customWidth="1"/>
    <col min="11821" max="11821" width="0" style="1" hidden="1" customWidth="1"/>
    <col min="11822" max="11822" width="14.33203125" style="1" customWidth="1"/>
    <col min="11823" max="11823" width="7.5546875" style="1" customWidth="1"/>
    <col min="11824" max="11824" width="0" style="1" hidden="1" customWidth="1"/>
    <col min="11825" max="11826" width="14.33203125" style="1" customWidth="1"/>
    <col min="11827" max="11827" width="20.88671875" style="1" customWidth="1"/>
    <col min="11828" max="11828" width="14.44140625" style="1" customWidth="1"/>
    <col min="11829" max="11829" width="15" style="1" customWidth="1"/>
    <col min="11830" max="11830" width="2.6640625" style="1" customWidth="1"/>
    <col min="11831" max="11831" width="11.6640625" style="1" customWidth="1"/>
    <col min="11832" max="11832" width="11.5546875" style="1" customWidth="1"/>
    <col min="11833" max="11833" width="2.33203125" style="1" customWidth="1"/>
    <col min="11834" max="11834" width="41" style="1" customWidth="1"/>
    <col min="11835" max="11835" width="14.33203125" style="1" customWidth="1"/>
    <col min="11836" max="11837" width="11.5546875" style="1" customWidth="1"/>
    <col min="11838" max="11838" width="21.88671875" style="1" customWidth="1"/>
    <col min="11839" max="12030" width="11.44140625" style="1"/>
    <col min="12031" max="12031" width="21.88671875" style="1" customWidth="1"/>
    <col min="12032" max="12032" width="13.88671875" style="1" customWidth="1"/>
    <col min="12033" max="12033" width="38.6640625" style="1" customWidth="1"/>
    <col min="12034" max="12034" width="3" style="1" bestFit="1" customWidth="1"/>
    <col min="12035" max="12035" width="32.33203125" style="1" customWidth="1"/>
    <col min="12036" max="12036" width="46.33203125" style="1" customWidth="1"/>
    <col min="12037" max="12037" width="19" style="1" customWidth="1"/>
    <col min="12038" max="12038" width="0" style="1" hidden="1" customWidth="1"/>
    <col min="12039" max="12039" width="17.6640625" style="1" customWidth="1"/>
    <col min="12040" max="12040" width="0" style="1" hidden="1" customWidth="1"/>
    <col min="12041" max="12041" width="22.33203125" style="1" customWidth="1"/>
    <col min="12042" max="12042" width="5.33203125" style="1" customWidth="1"/>
    <col min="12043" max="12043" width="36.33203125" style="1" customWidth="1"/>
    <col min="12044" max="12044" width="5.6640625" style="1" customWidth="1"/>
    <col min="12045" max="12045" width="0" style="1" hidden="1" customWidth="1"/>
    <col min="12046" max="12046" width="20.6640625" style="1" customWidth="1"/>
    <col min="12047" max="12047" width="4.88671875" style="1" customWidth="1"/>
    <col min="12048" max="12048" width="0" style="1" hidden="1" customWidth="1"/>
    <col min="12049" max="12049" width="24.6640625" style="1" customWidth="1"/>
    <col min="12050" max="12050" width="12.33203125" style="1" customWidth="1"/>
    <col min="12051" max="12051" width="0" style="1" hidden="1" customWidth="1"/>
    <col min="12052" max="12052" width="3.44140625" style="1" customWidth="1"/>
    <col min="12053" max="12053" width="0" style="1" hidden="1" customWidth="1"/>
    <col min="12054" max="12054" width="17.6640625" style="1" customWidth="1"/>
    <col min="12055" max="12055" width="3.44140625" style="1" customWidth="1"/>
    <col min="12056" max="12056" width="0" style="1" hidden="1" customWidth="1"/>
    <col min="12057" max="12057" width="23.6640625" style="1" customWidth="1"/>
    <col min="12058" max="12058" width="10" style="1" customWidth="1"/>
    <col min="12059" max="12059" width="0" style="1" hidden="1" customWidth="1"/>
    <col min="12060" max="12061" width="14.6640625" style="1" customWidth="1"/>
    <col min="12062" max="12062" width="12.88671875" style="1" customWidth="1"/>
    <col min="12063" max="12063" width="3.33203125" style="1" customWidth="1"/>
    <col min="12064" max="12064" width="30.33203125" style="1" customWidth="1"/>
    <col min="12065" max="12065" width="5" style="1" customWidth="1"/>
    <col min="12066" max="12066" width="0" style="1" hidden="1" customWidth="1"/>
    <col min="12067" max="12067" width="14.33203125" style="1" customWidth="1"/>
    <col min="12068" max="12068" width="5.6640625" style="1" customWidth="1"/>
    <col min="12069" max="12069" width="0" style="1" hidden="1" customWidth="1"/>
    <col min="12070" max="12070" width="17.33203125" style="1" customWidth="1"/>
    <col min="12071" max="12071" width="12.6640625" style="1" customWidth="1"/>
    <col min="12072" max="12072" width="0" style="1" hidden="1" customWidth="1"/>
    <col min="12073" max="12073" width="5.33203125" style="1" customWidth="1"/>
    <col min="12074" max="12074" width="0" style="1" hidden="1" customWidth="1"/>
    <col min="12075" max="12075" width="17" style="1" customWidth="1"/>
    <col min="12076" max="12076" width="6.33203125" style="1" customWidth="1"/>
    <col min="12077" max="12077" width="0" style="1" hidden="1" customWidth="1"/>
    <col min="12078" max="12078" width="14.33203125" style="1" customWidth="1"/>
    <col min="12079" max="12079" width="7.5546875" style="1" customWidth="1"/>
    <col min="12080" max="12080" width="0" style="1" hidden="1" customWidth="1"/>
    <col min="12081" max="12082" width="14.33203125" style="1" customWidth="1"/>
    <col min="12083" max="12083" width="20.88671875" style="1" customWidth="1"/>
    <col min="12084" max="12084" width="14.44140625" style="1" customWidth="1"/>
    <col min="12085" max="12085" width="15" style="1" customWidth="1"/>
    <col min="12086" max="12086" width="2.6640625" style="1" customWidth="1"/>
    <col min="12087" max="12087" width="11.6640625" style="1" customWidth="1"/>
    <col min="12088" max="12088" width="11.5546875" style="1" customWidth="1"/>
    <col min="12089" max="12089" width="2.33203125" style="1" customWidth="1"/>
    <col min="12090" max="12090" width="41" style="1" customWidth="1"/>
    <col min="12091" max="12091" width="14.33203125" style="1" customWidth="1"/>
    <col min="12092" max="12093" width="11.5546875" style="1" customWidth="1"/>
    <col min="12094" max="12094" width="21.88671875" style="1" customWidth="1"/>
    <col min="12095" max="12286" width="11.44140625" style="1"/>
    <col min="12287" max="12287" width="21.88671875" style="1" customWidth="1"/>
    <col min="12288" max="12288" width="13.88671875" style="1" customWidth="1"/>
    <col min="12289" max="12289" width="38.6640625" style="1" customWidth="1"/>
    <col min="12290" max="12290" width="3" style="1" bestFit="1" customWidth="1"/>
    <col min="12291" max="12291" width="32.33203125" style="1" customWidth="1"/>
    <col min="12292" max="12292" width="46.33203125" style="1" customWidth="1"/>
    <col min="12293" max="12293" width="19" style="1" customWidth="1"/>
    <col min="12294" max="12294" width="0" style="1" hidden="1" customWidth="1"/>
    <col min="12295" max="12295" width="17.6640625" style="1" customWidth="1"/>
    <col min="12296" max="12296" width="0" style="1" hidden="1" customWidth="1"/>
    <col min="12297" max="12297" width="22.33203125" style="1" customWidth="1"/>
    <col min="12298" max="12298" width="5.33203125" style="1" customWidth="1"/>
    <col min="12299" max="12299" width="36.33203125" style="1" customWidth="1"/>
    <col min="12300" max="12300" width="5.6640625" style="1" customWidth="1"/>
    <col min="12301" max="12301" width="0" style="1" hidden="1" customWidth="1"/>
    <col min="12302" max="12302" width="20.6640625" style="1" customWidth="1"/>
    <col min="12303" max="12303" width="4.88671875" style="1" customWidth="1"/>
    <col min="12304" max="12304" width="0" style="1" hidden="1" customWidth="1"/>
    <col min="12305" max="12305" width="24.6640625" style="1" customWidth="1"/>
    <col min="12306" max="12306" width="12.33203125" style="1" customWidth="1"/>
    <col min="12307" max="12307" width="0" style="1" hidden="1" customWidth="1"/>
    <col min="12308" max="12308" width="3.44140625" style="1" customWidth="1"/>
    <col min="12309" max="12309" width="0" style="1" hidden="1" customWidth="1"/>
    <col min="12310" max="12310" width="17.6640625" style="1" customWidth="1"/>
    <col min="12311" max="12311" width="3.44140625" style="1" customWidth="1"/>
    <col min="12312" max="12312" width="0" style="1" hidden="1" customWidth="1"/>
    <col min="12313" max="12313" width="23.6640625" style="1" customWidth="1"/>
    <col min="12314" max="12314" width="10" style="1" customWidth="1"/>
    <col min="12315" max="12315" width="0" style="1" hidden="1" customWidth="1"/>
    <col min="12316" max="12317" width="14.6640625" style="1" customWidth="1"/>
    <col min="12318" max="12318" width="12.88671875" style="1" customWidth="1"/>
    <col min="12319" max="12319" width="3.33203125" style="1" customWidth="1"/>
    <col min="12320" max="12320" width="30.33203125" style="1" customWidth="1"/>
    <col min="12321" max="12321" width="5" style="1" customWidth="1"/>
    <col min="12322" max="12322" width="0" style="1" hidden="1" customWidth="1"/>
    <col min="12323" max="12323" width="14.33203125" style="1" customWidth="1"/>
    <col min="12324" max="12324" width="5.6640625" style="1" customWidth="1"/>
    <col min="12325" max="12325" width="0" style="1" hidden="1" customWidth="1"/>
    <col min="12326" max="12326" width="17.33203125" style="1" customWidth="1"/>
    <col min="12327" max="12327" width="12.6640625" style="1" customWidth="1"/>
    <col min="12328" max="12328" width="0" style="1" hidden="1" customWidth="1"/>
    <col min="12329" max="12329" width="5.33203125" style="1" customWidth="1"/>
    <col min="12330" max="12330" width="0" style="1" hidden="1" customWidth="1"/>
    <col min="12331" max="12331" width="17" style="1" customWidth="1"/>
    <col min="12332" max="12332" width="6.33203125" style="1" customWidth="1"/>
    <col min="12333" max="12333" width="0" style="1" hidden="1" customWidth="1"/>
    <col min="12334" max="12334" width="14.33203125" style="1" customWidth="1"/>
    <col min="12335" max="12335" width="7.5546875" style="1" customWidth="1"/>
    <col min="12336" max="12336" width="0" style="1" hidden="1" customWidth="1"/>
    <col min="12337" max="12338" width="14.33203125" style="1" customWidth="1"/>
    <col min="12339" max="12339" width="20.88671875" style="1" customWidth="1"/>
    <col min="12340" max="12340" width="14.44140625" style="1" customWidth="1"/>
    <col min="12341" max="12341" width="15" style="1" customWidth="1"/>
    <col min="12342" max="12342" width="2.6640625" style="1" customWidth="1"/>
    <col min="12343" max="12343" width="11.6640625" style="1" customWidth="1"/>
    <col min="12344" max="12344" width="11.5546875" style="1" customWidth="1"/>
    <col min="12345" max="12345" width="2.33203125" style="1" customWidth="1"/>
    <col min="12346" max="12346" width="41" style="1" customWidth="1"/>
    <col min="12347" max="12347" width="14.33203125" style="1" customWidth="1"/>
    <col min="12348" max="12349" width="11.5546875" style="1" customWidth="1"/>
    <col min="12350" max="12350" width="21.88671875" style="1" customWidth="1"/>
    <col min="12351" max="12542" width="11.44140625" style="1"/>
    <col min="12543" max="12543" width="21.88671875" style="1" customWidth="1"/>
    <col min="12544" max="12544" width="13.88671875" style="1" customWidth="1"/>
    <col min="12545" max="12545" width="38.6640625" style="1" customWidth="1"/>
    <col min="12546" max="12546" width="3" style="1" bestFit="1" customWidth="1"/>
    <col min="12547" max="12547" width="32.33203125" style="1" customWidth="1"/>
    <col min="12548" max="12548" width="46.33203125" style="1" customWidth="1"/>
    <col min="12549" max="12549" width="19" style="1" customWidth="1"/>
    <col min="12550" max="12550" width="0" style="1" hidden="1" customWidth="1"/>
    <col min="12551" max="12551" width="17.6640625" style="1" customWidth="1"/>
    <col min="12552" max="12552" width="0" style="1" hidden="1" customWidth="1"/>
    <col min="12553" max="12553" width="22.33203125" style="1" customWidth="1"/>
    <col min="12554" max="12554" width="5.33203125" style="1" customWidth="1"/>
    <col min="12555" max="12555" width="36.33203125" style="1" customWidth="1"/>
    <col min="12556" max="12556" width="5.6640625" style="1" customWidth="1"/>
    <col min="12557" max="12557" width="0" style="1" hidden="1" customWidth="1"/>
    <col min="12558" max="12558" width="20.6640625" style="1" customWidth="1"/>
    <col min="12559" max="12559" width="4.88671875" style="1" customWidth="1"/>
    <col min="12560" max="12560" width="0" style="1" hidden="1" customWidth="1"/>
    <col min="12561" max="12561" width="24.6640625" style="1" customWidth="1"/>
    <col min="12562" max="12562" width="12.33203125" style="1" customWidth="1"/>
    <col min="12563" max="12563" width="0" style="1" hidden="1" customWidth="1"/>
    <col min="12564" max="12564" width="3.44140625" style="1" customWidth="1"/>
    <col min="12565" max="12565" width="0" style="1" hidden="1" customWidth="1"/>
    <col min="12566" max="12566" width="17.6640625" style="1" customWidth="1"/>
    <col min="12567" max="12567" width="3.44140625" style="1" customWidth="1"/>
    <col min="12568" max="12568" width="0" style="1" hidden="1" customWidth="1"/>
    <col min="12569" max="12569" width="23.6640625" style="1" customWidth="1"/>
    <col min="12570" max="12570" width="10" style="1" customWidth="1"/>
    <col min="12571" max="12571" width="0" style="1" hidden="1" customWidth="1"/>
    <col min="12572" max="12573" width="14.6640625" style="1" customWidth="1"/>
    <col min="12574" max="12574" width="12.88671875" style="1" customWidth="1"/>
    <col min="12575" max="12575" width="3.33203125" style="1" customWidth="1"/>
    <col min="12576" max="12576" width="30.33203125" style="1" customWidth="1"/>
    <col min="12577" max="12577" width="5" style="1" customWidth="1"/>
    <col min="12578" max="12578" width="0" style="1" hidden="1" customWidth="1"/>
    <col min="12579" max="12579" width="14.33203125" style="1" customWidth="1"/>
    <col min="12580" max="12580" width="5.6640625" style="1" customWidth="1"/>
    <col min="12581" max="12581" width="0" style="1" hidden="1" customWidth="1"/>
    <col min="12582" max="12582" width="17.33203125" style="1" customWidth="1"/>
    <col min="12583" max="12583" width="12.6640625" style="1" customWidth="1"/>
    <col min="12584" max="12584" width="0" style="1" hidden="1" customWidth="1"/>
    <col min="12585" max="12585" width="5.33203125" style="1" customWidth="1"/>
    <col min="12586" max="12586" width="0" style="1" hidden="1" customWidth="1"/>
    <col min="12587" max="12587" width="17" style="1" customWidth="1"/>
    <col min="12588" max="12588" width="6.33203125" style="1" customWidth="1"/>
    <col min="12589" max="12589" width="0" style="1" hidden="1" customWidth="1"/>
    <col min="12590" max="12590" width="14.33203125" style="1" customWidth="1"/>
    <col min="12591" max="12591" width="7.5546875" style="1" customWidth="1"/>
    <col min="12592" max="12592" width="0" style="1" hidden="1" customWidth="1"/>
    <col min="12593" max="12594" width="14.33203125" style="1" customWidth="1"/>
    <col min="12595" max="12595" width="20.88671875" style="1" customWidth="1"/>
    <col min="12596" max="12596" width="14.44140625" style="1" customWidth="1"/>
    <col min="12597" max="12597" width="15" style="1" customWidth="1"/>
    <col min="12598" max="12598" width="2.6640625" style="1" customWidth="1"/>
    <col min="12599" max="12599" width="11.6640625" style="1" customWidth="1"/>
    <col min="12600" max="12600" width="11.5546875" style="1" customWidth="1"/>
    <col min="12601" max="12601" width="2.33203125" style="1" customWidth="1"/>
    <col min="12602" max="12602" width="41" style="1" customWidth="1"/>
    <col min="12603" max="12603" width="14.33203125" style="1" customWidth="1"/>
    <col min="12604" max="12605" width="11.5546875" style="1" customWidth="1"/>
    <col min="12606" max="12606" width="21.88671875" style="1" customWidth="1"/>
    <col min="12607" max="12798" width="11.44140625" style="1"/>
    <col min="12799" max="12799" width="21.88671875" style="1" customWidth="1"/>
    <col min="12800" max="12800" width="13.88671875" style="1" customWidth="1"/>
    <col min="12801" max="12801" width="38.6640625" style="1" customWidth="1"/>
    <col min="12802" max="12802" width="3" style="1" bestFit="1" customWidth="1"/>
    <col min="12803" max="12803" width="32.33203125" style="1" customWidth="1"/>
    <col min="12804" max="12804" width="46.33203125" style="1" customWidth="1"/>
    <col min="12805" max="12805" width="19" style="1" customWidth="1"/>
    <col min="12806" max="12806" width="0" style="1" hidden="1" customWidth="1"/>
    <col min="12807" max="12807" width="17.6640625" style="1" customWidth="1"/>
    <col min="12808" max="12808" width="0" style="1" hidden="1" customWidth="1"/>
    <col min="12809" max="12809" width="22.33203125" style="1" customWidth="1"/>
    <col min="12810" max="12810" width="5.33203125" style="1" customWidth="1"/>
    <col min="12811" max="12811" width="36.33203125" style="1" customWidth="1"/>
    <col min="12812" max="12812" width="5.6640625" style="1" customWidth="1"/>
    <col min="12813" max="12813" width="0" style="1" hidden="1" customWidth="1"/>
    <col min="12814" max="12814" width="20.6640625" style="1" customWidth="1"/>
    <col min="12815" max="12815" width="4.88671875" style="1" customWidth="1"/>
    <col min="12816" max="12816" width="0" style="1" hidden="1" customWidth="1"/>
    <col min="12817" max="12817" width="24.6640625" style="1" customWidth="1"/>
    <col min="12818" max="12818" width="12.33203125" style="1" customWidth="1"/>
    <col min="12819" max="12819" width="0" style="1" hidden="1" customWidth="1"/>
    <col min="12820" max="12820" width="3.44140625" style="1" customWidth="1"/>
    <col min="12821" max="12821" width="0" style="1" hidden="1" customWidth="1"/>
    <col min="12822" max="12822" width="17.6640625" style="1" customWidth="1"/>
    <col min="12823" max="12823" width="3.44140625" style="1" customWidth="1"/>
    <col min="12824" max="12824" width="0" style="1" hidden="1" customWidth="1"/>
    <col min="12825" max="12825" width="23.6640625" style="1" customWidth="1"/>
    <col min="12826" max="12826" width="10" style="1" customWidth="1"/>
    <col min="12827" max="12827" width="0" style="1" hidden="1" customWidth="1"/>
    <col min="12828" max="12829" width="14.6640625" style="1" customWidth="1"/>
    <col min="12830" max="12830" width="12.88671875" style="1" customWidth="1"/>
    <col min="12831" max="12831" width="3.33203125" style="1" customWidth="1"/>
    <col min="12832" max="12832" width="30.33203125" style="1" customWidth="1"/>
    <col min="12833" max="12833" width="5" style="1" customWidth="1"/>
    <col min="12834" max="12834" width="0" style="1" hidden="1" customWidth="1"/>
    <col min="12835" max="12835" width="14.33203125" style="1" customWidth="1"/>
    <col min="12836" max="12836" width="5.6640625" style="1" customWidth="1"/>
    <col min="12837" max="12837" width="0" style="1" hidden="1" customWidth="1"/>
    <col min="12838" max="12838" width="17.33203125" style="1" customWidth="1"/>
    <col min="12839" max="12839" width="12.6640625" style="1" customWidth="1"/>
    <col min="12840" max="12840" width="0" style="1" hidden="1" customWidth="1"/>
    <col min="12841" max="12841" width="5.33203125" style="1" customWidth="1"/>
    <col min="12842" max="12842" width="0" style="1" hidden="1" customWidth="1"/>
    <col min="12843" max="12843" width="17" style="1" customWidth="1"/>
    <col min="12844" max="12844" width="6.33203125" style="1" customWidth="1"/>
    <col min="12845" max="12845" width="0" style="1" hidden="1" customWidth="1"/>
    <col min="12846" max="12846" width="14.33203125" style="1" customWidth="1"/>
    <col min="12847" max="12847" width="7.5546875" style="1" customWidth="1"/>
    <col min="12848" max="12848" width="0" style="1" hidden="1" customWidth="1"/>
    <col min="12849" max="12850" width="14.33203125" style="1" customWidth="1"/>
    <col min="12851" max="12851" width="20.88671875" style="1" customWidth="1"/>
    <col min="12852" max="12852" width="14.44140625" style="1" customWidth="1"/>
    <col min="12853" max="12853" width="15" style="1" customWidth="1"/>
    <col min="12854" max="12854" width="2.6640625" style="1" customWidth="1"/>
    <col min="12855" max="12855" width="11.6640625" style="1" customWidth="1"/>
    <col min="12856" max="12856" width="11.5546875" style="1" customWidth="1"/>
    <col min="12857" max="12857" width="2.33203125" style="1" customWidth="1"/>
    <col min="12858" max="12858" width="41" style="1" customWidth="1"/>
    <col min="12859" max="12859" width="14.33203125" style="1" customWidth="1"/>
    <col min="12860" max="12861" width="11.5546875" style="1" customWidth="1"/>
    <col min="12862" max="12862" width="21.88671875" style="1" customWidth="1"/>
    <col min="12863" max="13054" width="11.44140625" style="1"/>
    <col min="13055" max="13055" width="21.88671875" style="1" customWidth="1"/>
    <col min="13056" max="13056" width="13.88671875" style="1" customWidth="1"/>
    <col min="13057" max="13057" width="38.6640625" style="1" customWidth="1"/>
    <col min="13058" max="13058" width="3" style="1" bestFit="1" customWidth="1"/>
    <col min="13059" max="13059" width="32.33203125" style="1" customWidth="1"/>
    <col min="13060" max="13060" width="46.33203125" style="1" customWidth="1"/>
    <col min="13061" max="13061" width="19" style="1" customWidth="1"/>
    <col min="13062" max="13062" width="0" style="1" hidden="1" customWidth="1"/>
    <col min="13063" max="13063" width="17.6640625" style="1" customWidth="1"/>
    <col min="13064" max="13064" width="0" style="1" hidden="1" customWidth="1"/>
    <col min="13065" max="13065" width="22.33203125" style="1" customWidth="1"/>
    <col min="13066" max="13066" width="5.33203125" style="1" customWidth="1"/>
    <col min="13067" max="13067" width="36.33203125" style="1" customWidth="1"/>
    <col min="13068" max="13068" width="5.6640625" style="1" customWidth="1"/>
    <col min="13069" max="13069" width="0" style="1" hidden="1" customWidth="1"/>
    <col min="13070" max="13070" width="20.6640625" style="1" customWidth="1"/>
    <col min="13071" max="13071" width="4.88671875" style="1" customWidth="1"/>
    <col min="13072" max="13072" width="0" style="1" hidden="1" customWidth="1"/>
    <col min="13073" max="13073" width="24.6640625" style="1" customWidth="1"/>
    <col min="13074" max="13074" width="12.33203125" style="1" customWidth="1"/>
    <col min="13075" max="13075" width="0" style="1" hidden="1" customWidth="1"/>
    <col min="13076" max="13076" width="3.44140625" style="1" customWidth="1"/>
    <col min="13077" max="13077" width="0" style="1" hidden="1" customWidth="1"/>
    <col min="13078" max="13078" width="17.6640625" style="1" customWidth="1"/>
    <col min="13079" max="13079" width="3.44140625" style="1" customWidth="1"/>
    <col min="13080" max="13080" width="0" style="1" hidden="1" customWidth="1"/>
    <col min="13081" max="13081" width="23.6640625" style="1" customWidth="1"/>
    <col min="13082" max="13082" width="10" style="1" customWidth="1"/>
    <col min="13083" max="13083" width="0" style="1" hidden="1" customWidth="1"/>
    <col min="13084" max="13085" width="14.6640625" style="1" customWidth="1"/>
    <col min="13086" max="13086" width="12.88671875" style="1" customWidth="1"/>
    <col min="13087" max="13087" width="3.33203125" style="1" customWidth="1"/>
    <col min="13088" max="13088" width="30.33203125" style="1" customWidth="1"/>
    <col min="13089" max="13089" width="5" style="1" customWidth="1"/>
    <col min="13090" max="13090" width="0" style="1" hidden="1" customWidth="1"/>
    <col min="13091" max="13091" width="14.33203125" style="1" customWidth="1"/>
    <col min="13092" max="13092" width="5.6640625" style="1" customWidth="1"/>
    <col min="13093" max="13093" width="0" style="1" hidden="1" customWidth="1"/>
    <col min="13094" max="13094" width="17.33203125" style="1" customWidth="1"/>
    <col min="13095" max="13095" width="12.6640625" style="1" customWidth="1"/>
    <col min="13096" max="13096" width="0" style="1" hidden="1" customWidth="1"/>
    <col min="13097" max="13097" width="5.33203125" style="1" customWidth="1"/>
    <col min="13098" max="13098" width="0" style="1" hidden="1" customWidth="1"/>
    <col min="13099" max="13099" width="17" style="1" customWidth="1"/>
    <col min="13100" max="13100" width="6.33203125" style="1" customWidth="1"/>
    <col min="13101" max="13101" width="0" style="1" hidden="1" customWidth="1"/>
    <col min="13102" max="13102" width="14.33203125" style="1" customWidth="1"/>
    <col min="13103" max="13103" width="7.5546875" style="1" customWidth="1"/>
    <col min="13104" max="13104" width="0" style="1" hidden="1" customWidth="1"/>
    <col min="13105" max="13106" width="14.33203125" style="1" customWidth="1"/>
    <col min="13107" max="13107" width="20.88671875" style="1" customWidth="1"/>
    <col min="13108" max="13108" width="14.44140625" style="1" customWidth="1"/>
    <col min="13109" max="13109" width="15" style="1" customWidth="1"/>
    <col min="13110" max="13110" width="2.6640625" style="1" customWidth="1"/>
    <col min="13111" max="13111" width="11.6640625" style="1" customWidth="1"/>
    <col min="13112" max="13112" width="11.5546875" style="1" customWidth="1"/>
    <col min="13113" max="13113" width="2.33203125" style="1" customWidth="1"/>
    <col min="13114" max="13114" width="41" style="1" customWidth="1"/>
    <col min="13115" max="13115" width="14.33203125" style="1" customWidth="1"/>
    <col min="13116" max="13117" width="11.5546875" style="1" customWidth="1"/>
    <col min="13118" max="13118" width="21.88671875" style="1" customWidth="1"/>
    <col min="13119" max="13310" width="11.44140625" style="1"/>
    <col min="13311" max="13311" width="21.88671875" style="1" customWidth="1"/>
    <col min="13312" max="13312" width="13.88671875" style="1" customWidth="1"/>
    <col min="13313" max="13313" width="38.6640625" style="1" customWidth="1"/>
    <col min="13314" max="13314" width="3" style="1" bestFit="1" customWidth="1"/>
    <col min="13315" max="13315" width="32.33203125" style="1" customWidth="1"/>
    <col min="13316" max="13316" width="46.33203125" style="1" customWidth="1"/>
    <col min="13317" max="13317" width="19" style="1" customWidth="1"/>
    <col min="13318" max="13318" width="0" style="1" hidden="1" customWidth="1"/>
    <col min="13319" max="13319" width="17.6640625" style="1" customWidth="1"/>
    <col min="13320" max="13320" width="0" style="1" hidden="1" customWidth="1"/>
    <col min="13321" max="13321" width="22.33203125" style="1" customWidth="1"/>
    <col min="13322" max="13322" width="5.33203125" style="1" customWidth="1"/>
    <col min="13323" max="13323" width="36.33203125" style="1" customWidth="1"/>
    <col min="13324" max="13324" width="5.6640625" style="1" customWidth="1"/>
    <col min="13325" max="13325" width="0" style="1" hidden="1" customWidth="1"/>
    <col min="13326" max="13326" width="20.6640625" style="1" customWidth="1"/>
    <col min="13327" max="13327" width="4.88671875" style="1" customWidth="1"/>
    <col min="13328" max="13328" width="0" style="1" hidden="1" customWidth="1"/>
    <col min="13329" max="13329" width="24.6640625" style="1" customWidth="1"/>
    <col min="13330" max="13330" width="12.33203125" style="1" customWidth="1"/>
    <col min="13331" max="13331" width="0" style="1" hidden="1" customWidth="1"/>
    <col min="13332" max="13332" width="3.44140625" style="1" customWidth="1"/>
    <col min="13333" max="13333" width="0" style="1" hidden="1" customWidth="1"/>
    <col min="13334" max="13334" width="17.6640625" style="1" customWidth="1"/>
    <col min="13335" max="13335" width="3.44140625" style="1" customWidth="1"/>
    <col min="13336" max="13336" width="0" style="1" hidden="1" customWidth="1"/>
    <col min="13337" max="13337" width="23.6640625" style="1" customWidth="1"/>
    <col min="13338" max="13338" width="10" style="1" customWidth="1"/>
    <col min="13339" max="13339" width="0" style="1" hidden="1" customWidth="1"/>
    <col min="13340" max="13341" width="14.6640625" style="1" customWidth="1"/>
    <col min="13342" max="13342" width="12.88671875" style="1" customWidth="1"/>
    <col min="13343" max="13343" width="3.33203125" style="1" customWidth="1"/>
    <col min="13344" max="13344" width="30.33203125" style="1" customWidth="1"/>
    <col min="13345" max="13345" width="5" style="1" customWidth="1"/>
    <col min="13346" max="13346" width="0" style="1" hidden="1" customWidth="1"/>
    <col min="13347" max="13347" width="14.33203125" style="1" customWidth="1"/>
    <col min="13348" max="13348" width="5.6640625" style="1" customWidth="1"/>
    <col min="13349" max="13349" width="0" style="1" hidden="1" customWidth="1"/>
    <col min="13350" max="13350" width="17.33203125" style="1" customWidth="1"/>
    <col min="13351" max="13351" width="12.6640625" style="1" customWidth="1"/>
    <col min="13352" max="13352" width="0" style="1" hidden="1" customWidth="1"/>
    <col min="13353" max="13353" width="5.33203125" style="1" customWidth="1"/>
    <col min="13354" max="13354" width="0" style="1" hidden="1" customWidth="1"/>
    <col min="13355" max="13355" width="17" style="1" customWidth="1"/>
    <col min="13356" max="13356" width="6.33203125" style="1" customWidth="1"/>
    <col min="13357" max="13357" width="0" style="1" hidden="1" customWidth="1"/>
    <col min="13358" max="13358" width="14.33203125" style="1" customWidth="1"/>
    <col min="13359" max="13359" width="7.5546875" style="1" customWidth="1"/>
    <col min="13360" max="13360" width="0" style="1" hidden="1" customWidth="1"/>
    <col min="13361" max="13362" width="14.33203125" style="1" customWidth="1"/>
    <col min="13363" max="13363" width="20.88671875" style="1" customWidth="1"/>
    <col min="13364" max="13364" width="14.44140625" style="1" customWidth="1"/>
    <col min="13365" max="13365" width="15" style="1" customWidth="1"/>
    <col min="13366" max="13366" width="2.6640625" style="1" customWidth="1"/>
    <col min="13367" max="13367" width="11.6640625" style="1" customWidth="1"/>
    <col min="13368" max="13368" width="11.5546875" style="1" customWidth="1"/>
    <col min="13369" max="13369" width="2.33203125" style="1" customWidth="1"/>
    <col min="13370" max="13370" width="41" style="1" customWidth="1"/>
    <col min="13371" max="13371" width="14.33203125" style="1" customWidth="1"/>
    <col min="13372" max="13373" width="11.5546875" style="1" customWidth="1"/>
    <col min="13374" max="13374" width="21.88671875" style="1" customWidth="1"/>
    <col min="13375" max="13566" width="11.44140625" style="1"/>
    <col min="13567" max="13567" width="21.88671875" style="1" customWidth="1"/>
    <col min="13568" max="13568" width="13.88671875" style="1" customWidth="1"/>
    <col min="13569" max="13569" width="38.6640625" style="1" customWidth="1"/>
    <col min="13570" max="13570" width="3" style="1" bestFit="1" customWidth="1"/>
    <col min="13571" max="13571" width="32.33203125" style="1" customWidth="1"/>
    <col min="13572" max="13572" width="46.33203125" style="1" customWidth="1"/>
    <col min="13573" max="13573" width="19" style="1" customWidth="1"/>
    <col min="13574" max="13574" width="0" style="1" hidden="1" customWidth="1"/>
    <col min="13575" max="13575" width="17.6640625" style="1" customWidth="1"/>
    <col min="13576" max="13576" width="0" style="1" hidden="1" customWidth="1"/>
    <col min="13577" max="13577" width="22.33203125" style="1" customWidth="1"/>
    <col min="13578" max="13578" width="5.33203125" style="1" customWidth="1"/>
    <col min="13579" max="13579" width="36.33203125" style="1" customWidth="1"/>
    <col min="13580" max="13580" width="5.6640625" style="1" customWidth="1"/>
    <col min="13581" max="13581" width="0" style="1" hidden="1" customWidth="1"/>
    <col min="13582" max="13582" width="20.6640625" style="1" customWidth="1"/>
    <col min="13583" max="13583" width="4.88671875" style="1" customWidth="1"/>
    <col min="13584" max="13584" width="0" style="1" hidden="1" customWidth="1"/>
    <col min="13585" max="13585" width="24.6640625" style="1" customWidth="1"/>
    <col min="13586" max="13586" width="12.33203125" style="1" customWidth="1"/>
    <col min="13587" max="13587" width="0" style="1" hidden="1" customWidth="1"/>
    <col min="13588" max="13588" width="3.44140625" style="1" customWidth="1"/>
    <col min="13589" max="13589" width="0" style="1" hidden="1" customWidth="1"/>
    <col min="13590" max="13590" width="17.6640625" style="1" customWidth="1"/>
    <col min="13591" max="13591" width="3.44140625" style="1" customWidth="1"/>
    <col min="13592" max="13592" width="0" style="1" hidden="1" customWidth="1"/>
    <col min="13593" max="13593" width="23.6640625" style="1" customWidth="1"/>
    <col min="13594" max="13594" width="10" style="1" customWidth="1"/>
    <col min="13595" max="13595" width="0" style="1" hidden="1" customWidth="1"/>
    <col min="13596" max="13597" width="14.6640625" style="1" customWidth="1"/>
    <col min="13598" max="13598" width="12.88671875" style="1" customWidth="1"/>
    <col min="13599" max="13599" width="3.33203125" style="1" customWidth="1"/>
    <col min="13600" max="13600" width="30.33203125" style="1" customWidth="1"/>
    <col min="13601" max="13601" width="5" style="1" customWidth="1"/>
    <col min="13602" max="13602" width="0" style="1" hidden="1" customWidth="1"/>
    <col min="13603" max="13603" width="14.33203125" style="1" customWidth="1"/>
    <col min="13604" max="13604" width="5.6640625" style="1" customWidth="1"/>
    <col min="13605" max="13605" width="0" style="1" hidden="1" customWidth="1"/>
    <col min="13606" max="13606" width="17.33203125" style="1" customWidth="1"/>
    <col min="13607" max="13607" width="12.6640625" style="1" customWidth="1"/>
    <col min="13608" max="13608" width="0" style="1" hidden="1" customWidth="1"/>
    <col min="13609" max="13609" width="5.33203125" style="1" customWidth="1"/>
    <col min="13610" max="13610" width="0" style="1" hidden="1" customWidth="1"/>
    <col min="13611" max="13611" width="17" style="1" customWidth="1"/>
    <col min="13612" max="13612" width="6.33203125" style="1" customWidth="1"/>
    <col min="13613" max="13613" width="0" style="1" hidden="1" customWidth="1"/>
    <col min="13614" max="13614" width="14.33203125" style="1" customWidth="1"/>
    <col min="13615" max="13615" width="7.5546875" style="1" customWidth="1"/>
    <col min="13616" max="13616" width="0" style="1" hidden="1" customWidth="1"/>
    <col min="13617" max="13618" width="14.33203125" style="1" customWidth="1"/>
    <col min="13619" max="13619" width="20.88671875" style="1" customWidth="1"/>
    <col min="13620" max="13620" width="14.44140625" style="1" customWidth="1"/>
    <col min="13621" max="13621" width="15" style="1" customWidth="1"/>
    <col min="13622" max="13622" width="2.6640625" style="1" customWidth="1"/>
    <col min="13623" max="13623" width="11.6640625" style="1" customWidth="1"/>
    <col min="13624" max="13624" width="11.5546875" style="1" customWidth="1"/>
    <col min="13625" max="13625" width="2.33203125" style="1" customWidth="1"/>
    <col min="13626" max="13626" width="41" style="1" customWidth="1"/>
    <col min="13627" max="13627" width="14.33203125" style="1" customWidth="1"/>
    <col min="13628" max="13629" width="11.5546875" style="1" customWidth="1"/>
    <col min="13630" max="13630" width="21.88671875" style="1" customWidth="1"/>
    <col min="13631" max="13822" width="11.44140625" style="1"/>
    <col min="13823" max="13823" width="21.88671875" style="1" customWidth="1"/>
    <col min="13824" max="13824" width="13.88671875" style="1" customWidth="1"/>
    <col min="13825" max="13825" width="38.6640625" style="1" customWidth="1"/>
    <col min="13826" max="13826" width="3" style="1" bestFit="1" customWidth="1"/>
    <col min="13827" max="13827" width="32.33203125" style="1" customWidth="1"/>
    <col min="13828" max="13828" width="46.33203125" style="1" customWidth="1"/>
    <col min="13829" max="13829" width="19" style="1" customWidth="1"/>
    <col min="13830" max="13830" width="0" style="1" hidden="1" customWidth="1"/>
    <col min="13831" max="13831" width="17.6640625" style="1" customWidth="1"/>
    <col min="13832" max="13832" width="0" style="1" hidden="1" customWidth="1"/>
    <col min="13833" max="13833" width="22.33203125" style="1" customWidth="1"/>
    <col min="13834" max="13834" width="5.33203125" style="1" customWidth="1"/>
    <col min="13835" max="13835" width="36.33203125" style="1" customWidth="1"/>
    <col min="13836" max="13836" width="5.6640625" style="1" customWidth="1"/>
    <col min="13837" max="13837" width="0" style="1" hidden="1" customWidth="1"/>
    <col min="13838" max="13838" width="20.6640625" style="1" customWidth="1"/>
    <col min="13839" max="13839" width="4.88671875" style="1" customWidth="1"/>
    <col min="13840" max="13840" width="0" style="1" hidden="1" customWidth="1"/>
    <col min="13841" max="13841" width="24.6640625" style="1" customWidth="1"/>
    <col min="13842" max="13842" width="12.33203125" style="1" customWidth="1"/>
    <col min="13843" max="13843" width="0" style="1" hidden="1" customWidth="1"/>
    <col min="13844" max="13844" width="3.44140625" style="1" customWidth="1"/>
    <col min="13845" max="13845" width="0" style="1" hidden="1" customWidth="1"/>
    <col min="13846" max="13846" width="17.6640625" style="1" customWidth="1"/>
    <col min="13847" max="13847" width="3.44140625" style="1" customWidth="1"/>
    <col min="13848" max="13848" width="0" style="1" hidden="1" customWidth="1"/>
    <col min="13849" max="13849" width="23.6640625" style="1" customWidth="1"/>
    <col min="13850" max="13850" width="10" style="1" customWidth="1"/>
    <col min="13851" max="13851" width="0" style="1" hidden="1" customWidth="1"/>
    <col min="13852" max="13853" width="14.6640625" style="1" customWidth="1"/>
    <col min="13854" max="13854" width="12.88671875" style="1" customWidth="1"/>
    <col min="13855" max="13855" width="3.33203125" style="1" customWidth="1"/>
    <col min="13856" max="13856" width="30.33203125" style="1" customWidth="1"/>
    <col min="13857" max="13857" width="5" style="1" customWidth="1"/>
    <col min="13858" max="13858" width="0" style="1" hidden="1" customWidth="1"/>
    <col min="13859" max="13859" width="14.33203125" style="1" customWidth="1"/>
    <col min="13860" max="13860" width="5.6640625" style="1" customWidth="1"/>
    <col min="13861" max="13861" width="0" style="1" hidden="1" customWidth="1"/>
    <col min="13862" max="13862" width="17.33203125" style="1" customWidth="1"/>
    <col min="13863" max="13863" width="12.6640625" style="1" customWidth="1"/>
    <col min="13864" max="13864" width="0" style="1" hidden="1" customWidth="1"/>
    <col min="13865" max="13865" width="5.33203125" style="1" customWidth="1"/>
    <col min="13866" max="13866" width="0" style="1" hidden="1" customWidth="1"/>
    <col min="13867" max="13867" width="17" style="1" customWidth="1"/>
    <col min="13868" max="13868" width="6.33203125" style="1" customWidth="1"/>
    <col min="13869" max="13869" width="0" style="1" hidden="1" customWidth="1"/>
    <col min="13870" max="13870" width="14.33203125" style="1" customWidth="1"/>
    <col min="13871" max="13871" width="7.5546875" style="1" customWidth="1"/>
    <col min="13872" max="13872" width="0" style="1" hidden="1" customWidth="1"/>
    <col min="13873" max="13874" width="14.33203125" style="1" customWidth="1"/>
    <col min="13875" max="13875" width="20.88671875" style="1" customWidth="1"/>
    <col min="13876" max="13876" width="14.44140625" style="1" customWidth="1"/>
    <col min="13877" max="13877" width="15" style="1" customWidth="1"/>
    <col min="13878" max="13878" width="2.6640625" style="1" customWidth="1"/>
    <col min="13879" max="13879" width="11.6640625" style="1" customWidth="1"/>
    <col min="13880" max="13880" width="11.5546875" style="1" customWidth="1"/>
    <col min="13881" max="13881" width="2.33203125" style="1" customWidth="1"/>
    <col min="13882" max="13882" width="41" style="1" customWidth="1"/>
    <col min="13883" max="13883" width="14.33203125" style="1" customWidth="1"/>
    <col min="13884" max="13885" width="11.5546875" style="1" customWidth="1"/>
    <col min="13886" max="13886" width="21.88671875" style="1" customWidth="1"/>
    <col min="13887" max="14078" width="11.44140625" style="1"/>
    <col min="14079" max="14079" width="21.88671875" style="1" customWidth="1"/>
    <col min="14080" max="14080" width="13.88671875" style="1" customWidth="1"/>
    <col min="14081" max="14081" width="38.6640625" style="1" customWidth="1"/>
    <col min="14082" max="14082" width="3" style="1" bestFit="1" customWidth="1"/>
    <col min="14083" max="14083" width="32.33203125" style="1" customWidth="1"/>
    <col min="14084" max="14084" width="46.33203125" style="1" customWidth="1"/>
    <col min="14085" max="14085" width="19" style="1" customWidth="1"/>
    <col min="14086" max="14086" width="0" style="1" hidden="1" customWidth="1"/>
    <col min="14087" max="14087" width="17.6640625" style="1" customWidth="1"/>
    <col min="14088" max="14088" width="0" style="1" hidden="1" customWidth="1"/>
    <col min="14089" max="14089" width="22.33203125" style="1" customWidth="1"/>
    <col min="14090" max="14090" width="5.33203125" style="1" customWidth="1"/>
    <col min="14091" max="14091" width="36.33203125" style="1" customWidth="1"/>
    <col min="14092" max="14092" width="5.6640625" style="1" customWidth="1"/>
    <col min="14093" max="14093" width="0" style="1" hidden="1" customWidth="1"/>
    <col min="14094" max="14094" width="20.6640625" style="1" customWidth="1"/>
    <col min="14095" max="14095" width="4.88671875" style="1" customWidth="1"/>
    <col min="14096" max="14096" width="0" style="1" hidden="1" customWidth="1"/>
    <col min="14097" max="14097" width="24.6640625" style="1" customWidth="1"/>
    <col min="14098" max="14098" width="12.33203125" style="1" customWidth="1"/>
    <col min="14099" max="14099" width="0" style="1" hidden="1" customWidth="1"/>
    <col min="14100" max="14100" width="3.44140625" style="1" customWidth="1"/>
    <col min="14101" max="14101" width="0" style="1" hidden="1" customWidth="1"/>
    <col min="14102" max="14102" width="17.6640625" style="1" customWidth="1"/>
    <col min="14103" max="14103" width="3.44140625" style="1" customWidth="1"/>
    <col min="14104" max="14104" width="0" style="1" hidden="1" customWidth="1"/>
    <col min="14105" max="14105" width="23.6640625" style="1" customWidth="1"/>
    <col min="14106" max="14106" width="10" style="1" customWidth="1"/>
    <col min="14107" max="14107" width="0" style="1" hidden="1" customWidth="1"/>
    <col min="14108" max="14109" width="14.6640625" style="1" customWidth="1"/>
    <col min="14110" max="14110" width="12.88671875" style="1" customWidth="1"/>
    <col min="14111" max="14111" width="3.33203125" style="1" customWidth="1"/>
    <col min="14112" max="14112" width="30.33203125" style="1" customWidth="1"/>
    <col min="14113" max="14113" width="5" style="1" customWidth="1"/>
    <col min="14114" max="14114" width="0" style="1" hidden="1" customWidth="1"/>
    <col min="14115" max="14115" width="14.33203125" style="1" customWidth="1"/>
    <col min="14116" max="14116" width="5.6640625" style="1" customWidth="1"/>
    <col min="14117" max="14117" width="0" style="1" hidden="1" customWidth="1"/>
    <col min="14118" max="14118" width="17.33203125" style="1" customWidth="1"/>
    <col min="14119" max="14119" width="12.6640625" style="1" customWidth="1"/>
    <col min="14120" max="14120" width="0" style="1" hidden="1" customWidth="1"/>
    <col min="14121" max="14121" width="5.33203125" style="1" customWidth="1"/>
    <col min="14122" max="14122" width="0" style="1" hidden="1" customWidth="1"/>
    <col min="14123" max="14123" width="17" style="1" customWidth="1"/>
    <col min="14124" max="14124" width="6.33203125" style="1" customWidth="1"/>
    <col min="14125" max="14125" width="0" style="1" hidden="1" customWidth="1"/>
    <col min="14126" max="14126" width="14.33203125" style="1" customWidth="1"/>
    <col min="14127" max="14127" width="7.5546875" style="1" customWidth="1"/>
    <col min="14128" max="14128" width="0" style="1" hidden="1" customWidth="1"/>
    <col min="14129" max="14130" width="14.33203125" style="1" customWidth="1"/>
    <col min="14131" max="14131" width="20.88671875" style="1" customWidth="1"/>
    <col min="14132" max="14132" width="14.44140625" style="1" customWidth="1"/>
    <col min="14133" max="14133" width="15" style="1" customWidth="1"/>
    <col min="14134" max="14134" width="2.6640625" style="1" customWidth="1"/>
    <col min="14135" max="14135" width="11.6640625" style="1" customWidth="1"/>
    <col min="14136" max="14136" width="11.5546875" style="1" customWidth="1"/>
    <col min="14137" max="14137" width="2.33203125" style="1" customWidth="1"/>
    <col min="14138" max="14138" width="41" style="1" customWidth="1"/>
    <col min="14139" max="14139" width="14.33203125" style="1" customWidth="1"/>
    <col min="14140" max="14141" width="11.5546875" style="1" customWidth="1"/>
    <col min="14142" max="14142" width="21.88671875" style="1" customWidth="1"/>
    <col min="14143" max="14334" width="11.44140625" style="1"/>
    <col min="14335" max="14335" width="21.88671875" style="1" customWidth="1"/>
    <col min="14336" max="14336" width="13.88671875" style="1" customWidth="1"/>
    <col min="14337" max="14337" width="38.6640625" style="1" customWidth="1"/>
    <col min="14338" max="14338" width="3" style="1" bestFit="1" customWidth="1"/>
    <col min="14339" max="14339" width="32.33203125" style="1" customWidth="1"/>
    <col min="14340" max="14340" width="46.33203125" style="1" customWidth="1"/>
    <col min="14341" max="14341" width="19" style="1" customWidth="1"/>
    <col min="14342" max="14342" width="0" style="1" hidden="1" customWidth="1"/>
    <col min="14343" max="14343" width="17.6640625" style="1" customWidth="1"/>
    <col min="14344" max="14344" width="0" style="1" hidden="1" customWidth="1"/>
    <col min="14345" max="14345" width="22.33203125" style="1" customWidth="1"/>
    <col min="14346" max="14346" width="5.33203125" style="1" customWidth="1"/>
    <col min="14347" max="14347" width="36.33203125" style="1" customWidth="1"/>
    <col min="14348" max="14348" width="5.6640625" style="1" customWidth="1"/>
    <col min="14349" max="14349" width="0" style="1" hidden="1" customWidth="1"/>
    <col min="14350" max="14350" width="20.6640625" style="1" customWidth="1"/>
    <col min="14351" max="14351" width="4.88671875" style="1" customWidth="1"/>
    <col min="14352" max="14352" width="0" style="1" hidden="1" customWidth="1"/>
    <col min="14353" max="14353" width="24.6640625" style="1" customWidth="1"/>
    <col min="14354" max="14354" width="12.33203125" style="1" customWidth="1"/>
    <col min="14355" max="14355" width="0" style="1" hidden="1" customWidth="1"/>
    <col min="14356" max="14356" width="3.44140625" style="1" customWidth="1"/>
    <col min="14357" max="14357" width="0" style="1" hidden="1" customWidth="1"/>
    <col min="14358" max="14358" width="17.6640625" style="1" customWidth="1"/>
    <col min="14359" max="14359" width="3.44140625" style="1" customWidth="1"/>
    <col min="14360" max="14360" width="0" style="1" hidden="1" customWidth="1"/>
    <col min="14361" max="14361" width="23.6640625" style="1" customWidth="1"/>
    <col min="14362" max="14362" width="10" style="1" customWidth="1"/>
    <col min="14363" max="14363" width="0" style="1" hidden="1" customWidth="1"/>
    <col min="14364" max="14365" width="14.6640625" style="1" customWidth="1"/>
    <col min="14366" max="14366" width="12.88671875" style="1" customWidth="1"/>
    <col min="14367" max="14367" width="3.33203125" style="1" customWidth="1"/>
    <col min="14368" max="14368" width="30.33203125" style="1" customWidth="1"/>
    <col min="14369" max="14369" width="5" style="1" customWidth="1"/>
    <col min="14370" max="14370" width="0" style="1" hidden="1" customWidth="1"/>
    <col min="14371" max="14371" width="14.33203125" style="1" customWidth="1"/>
    <col min="14372" max="14372" width="5.6640625" style="1" customWidth="1"/>
    <col min="14373" max="14373" width="0" style="1" hidden="1" customWidth="1"/>
    <col min="14374" max="14374" width="17.33203125" style="1" customWidth="1"/>
    <col min="14375" max="14375" width="12.6640625" style="1" customWidth="1"/>
    <col min="14376" max="14376" width="0" style="1" hidden="1" customWidth="1"/>
    <col min="14377" max="14377" width="5.33203125" style="1" customWidth="1"/>
    <col min="14378" max="14378" width="0" style="1" hidden="1" customWidth="1"/>
    <col min="14379" max="14379" width="17" style="1" customWidth="1"/>
    <col min="14380" max="14380" width="6.33203125" style="1" customWidth="1"/>
    <col min="14381" max="14381" width="0" style="1" hidden="1" customWidth="1"/>
    <col min="14382" max="14382" width="14.33203125" style="1" customWidth="1"/>
    <col min="14383" max="14383" width="7.5546875" style="1" customWidth="1"/>
    <col min="14384" max="14384" width="0" style="1" hidden="1" customWidth="1"/>
    <col min="14385" max="14386" width="14.33203125" style="1" customWidth="1"/>
    <col min="14387" max="14387" width="20.88671875" style="1" customWidth="1"/>
    <col min="14388" max="14388" width="14.44140625" style="1" customWidth="1"/>
    <col min="14389" max="14389" width="15" style="1" customWidth="1"/>
    <col min="14390" max="14390" width="2.6640625" style="1" customWidth="1"/>
    <col min="14391" max="14391" width="11.6640625" style="1" customWidth="1"/>
    <col min="14392" max="14392" width="11.5546875" style="1" customWidth="1"/>
    <col min="14393" max="14393" width="2.33203125" style="1" customWidth="1"/>
    <col min="14394" max="14394" width="41" style="1" customWidth="1"/>
    <col min="14395" max="14395" width="14.33203125" style="1" customWidth="1"/>
    <col min="14396" max="14397" width="11.5546875" style="1" customWidth="1"/>
    <col min="14398" max="14398" width="21.88671875" style="1" customWidth="1"/>
    <col min="14399" max="14590" width="11.44140625" style="1"/>
    <col min="14591" max="14591" width="21.88671875" style="1" customWidth="1"/>
    <col min="14592" max="14592" width="13.88671875" style="1" customWidth="1"/>
    <col min="14593" max="14593" width="38.6640625" style="1" customWidth="1"/>
    <col min="14594" max="14594" width="3" style="1" bestFit="1" customWidth="1"/>
    <col min="14595" max="14595" width="32.33203125" style="1" customWidth="1"/>
    <col min="14596" max="14596" width="46.33203125" style="1" customWidth="1"/>
    <col min="14597" max="14597" width="19" style="1" customWidth="1"/>
    <col min="14598" max="14598" width="0" style="1" hidden="1" customWidth="1"/>
    <col min="14599" max="14599" width="17.6640625" style="1" customWidth="1"/>
    <col min="14600" max="14600" width="0" style="1" hidden="1" customWidth="1"/>
    <col min="14601" max="14601" width="22.33203125" style="1" customWidth="1"/>
    <col min="14602" max="14602" width="5.33203125" style="1" customWidth="1"/>
    <col min="14603" max="14603" width="36.33203125" style="1" customWidth="1"/>
    <col min="14604" max="14604" width="5.6640625" style="1" customWidth="1"/>
    <col min="14605" max="14605" width="0" style="1" hidden="1" customWidth="1"/>
    <col min="14606" max="14606" width="20.6640625" style="1" customWidth="1"/>
    <col min="14607" max="14607" width="4.88671875" style="1" customWidth="1"/>
    <col min="14608" max="14608" width="0" style="1" hidden="1" customWidth="1"/>
    <col min="14609" max="14609" width="24.6640625" style="1" customWidth="1"/>
    <col min="14610" max="14610" width="12.33203125" style="1" customWidth="1"/>
    <col min="14611" max="14611" width="0" style="1" hidden="1" customWidth="1"/>
    <col min="14612" max="14612" width="3.44140625" style="1" customWidth="1"/>
    <col min="14613" max="14613" width="0" style="1" hidden="1" customWidth="1"/>
    <col min="14614" max="14614" width="17.6640625" style="1" customWidth="1"/>
    <col min="14615" max="14615" width="3.44140625" style="1" customWidth="1"/>
    <col min="14616" max="14616" width="0" style="1" hidden="1" customWidth="1"/>
    <col min="14617" max="14617" width="23.6640625" style="1" customWidth="1"/>
    <col min="14618" max="14618" width="10" style="1" customWidth="1"/>
    <col min="14619" max="14619" width="0" style="1" hidden="1" customWidth="1"/>
    <col min="14620" max="14621" width="14.6640625" style="1" customWidth="1"/>
    <col min="14622" max="14622" width="12.88671875" style="1" customWidth="1"/>
    <col min="14623" max="14623" width="3.33203125" style="1" customWidth="1"/>
    <col min="14624" max="14624" width="30.33203125" style="1" customWidth="1"/>
    <col min="14625" max="14625" width="5" style="1" customWidth="1"/>
    <col min="14626" max="14626" width="0" style="1" hidden="1" customWidth="1"/>
    <col min="14627" max="14627" width="14.33203125" style="1" customWidth="1"/>
    <col min="14628" max="14628" width="5.6640625" style="1" customWidth="1"/>
    <col min="14629" max="14629" width="0" style="1" hidden="1" customWidth="1"/>
    <col min="14630" max="14630" width="17.33203125" style="1" customWidth="1"/>
    <col min="14631" max="14631" width="12.6640625" style="1" customWidth="1"/>
    <col min="14632" max="14632" width="0" style="1" hidden="1" customWidth="1"/>
    <col min="14633" max="14633" width="5.33203125" style="1" customWidth="1"/>
    <col min="14634" max="14634" width="0" style="1" hidden="1" customWidth="1"/>
    <col min="14635" max="14635" width="17" style="1" customWidth="1"/>
    <col min="14636" max="14636" width="6.33203125" style="1" customWidth="1"/>
    <col min="14637" max="14637" width="0" style="1" hidden="1" customWidth="1"/>
    <col min="14638" max="14638" width="14.33203125" style="1" customWidth="1"/>
    <col min="14639" max="14639" width="7.5546875" style="1" customWidth="1"/>
    <col min="14640" max="14640" width="0" style="1" hidden="1" customWidth="1"/>
    <col min="14641" max="14642" width="14.33203125" style="1" customWidth="1"/>
    <col min="14643" max="14643" width="20.88671875" style="1" customWidth="1"/>
    <col min="14644" max="14644" width="14.44140625" style="1" customWidth="1"/>
    <col min="14645" max="14645" width="15" style="1" customWidth="1"/>
    <col min="14646" max="14646" width="2.6640625" style="1" customWidth="1"/>
    <col min="14647" max="14647" width="11.6640625" style="1" customWidth="1"/>
    <col min="14648" max="14648" width="11.5546875" style="1" customWidth="1"/>
    <col min="14649" max="14649" width="2.33203125" style="1" customWidth="1"/>
    <col min="14650" max="14650" width="41" style="1" customWidth="1"/>
    <col min="14651" max="14651" width="14.33203125" style="1" customWidth="1"/>
    <col min="14652" max="14653" width="11.5546875" style="1" customWidth="1"/>
    <col min="14654" max="14654" width="21.88671875" style="1" customWidth="1"/>
    <col min="14655" max="14846" width="11.44140625" style="1"/>
    <col min="14847" max="14847" width="21.88671875" style="1" customWidth="1"/>
    <col min="14848" max="14848" width="13.88671875" style="1" customWidth="1"/>
    <col min="14849" max="14849" width="38.6640625" style="1" customWidth="1"/>
    <col min="14850" max="14850" width="3" style="1" bestFit="1" customWidth="1"/>
    <col min="14851" max="14851" width="32.33203125" style="1" customWidth="1"/>
    <col min="14852" max="14852" width="46.33203125" style="1" customWidth="1"/>
    <col min="14853" max="14853" width="19" style="1" customWidth="1"/>
    <col min="14854" max="14854" width="0" style="1" hidden="1" customWidth="1"/>
    <col min="14855" max="14855" width="17.6640625" style="1" customWidth="1"/>
    <col min="14856" max="14856" width="0" style="1" hidden="1" customWidth="1"/>
    <col min="14857" max="14857" width="22.33203125" style="1" customWidth="1"/>
    <col min="14858" max="14858" width="5.33203125" style="1" customWidth="1"/>
    <col min="14859" max="14859" width="36.33203125" style="1" customWidth="1"/>
    <col min="14860" max="14860" width="5.6640625" style="1" customWidth="1"/>
    <col min="14861" max="14861" width="0" style="1" hidden="1" customWidth="1"/>
    <col min="14862" max="14862" width="20.6640625" style="1" customWidth="1"/>
    <col min="14863" max="14863" width="4.88671875" style="1" customWidth="1"/>
    <col min="14864" max="14864" width="0" style="1" hidden="1" customWidth="1"/>
    <col min="14865" max="14865" width="24.6640625" style="1" customWidth="1"/>
    <col min="14866" max="14866" width="12.33203125" style="1" customWidth="1"/>
    <col min="14867" max="14867" width="0" style="1" hidden="1" customWidth="1"/>
    <col min="14868" max="14868" width="3.44140625" style="1" customWidth="1"/>
    <col min="14869" max="14869" width="0" style="1" hidden="1" customWidth="1"/>
    <col min="14870" max="14870" width="17.6640625" style="1" customWidth="1"/>
    <col min="14871" max="14871" width="3.44140625" style="1" customWidth="1"/>
    <col min="14872" max="14872" width="0" style="1" hidden="1" customWidth="1"/>
    <col min="14873" max="14873" width="23.6640625" style="1" customWidth="1"/>
    <col min="14874" max="14874" width="10" style="1" customWidth="1"/>
    <col min="14875" max="14875" width="0" style="1" hidden="1" customWidth="1"/>
    <col min="14876" max="14877" width="14.6640625" style="1" customWidth="1"/>
    <col min="14878" max="14878" width="12.88671875" style="1" customWidth="1"/>
    <col min="14879" max="14879" width="3.33203125" style="1" customWidth="1"/>
    <col min="14880" max="14880" width="30.33203125" style="1" customWidth="1"/>
    <col min="14881" max="14881" width="5" style="1" customWidth="1"/>
    <col min="14882" max="14882" width="0" style="1" hidden="1" customWidth="1"/>
    <col min="14883" max="14883" width="14.33203125" style="1" customWidth="1"/>
    <col min="14884" max="14884" width="5.6640625" style="1" customWidth="1"/>
    <col min="14885" max="14885" width="0" style="1" hidden="1" customWidth="1"/>
    <col min="14886" max="14886" width="17.33203125" style="1" customWidth="1"/>
    <col min="14887" max="14887" width="12.6640625" style="1" customWidth="1"/>
    <col min="14888" max="14888" width="0" style="1" hidden="1" customWidth="1"/>
    <col min="14889" max="14889" width="5.33203125" style="1" customWidth="1"/>
    <col min="14890" max="14890" width="0" style="1" hidden="1" customWidth="1"/>
    <col min="14891" max="14891" width="17" style="1" customWidth="1"/>
    <col min="14892" max="14892" width="6.33203125" style="1" customWidth="1"/>
    <col min="14893" max="14893" width="0" style="1" hidden="1" customWidth="1"/>
    <col min="14894" max="14894" width="14.33203125" style="1" customWidth="1"/>
    <col min="14895" max="14895" width="7.5546875" style="1" customWidth="1"/>
    <col min="14896" max="14896" width="0" style="1" hidden="1" customWidth="1"/>
    <col min="14897" max="14898" width="14.33203125" style="1" customWidth="1"/>
    <col min="14899" max="14899" width="20.88671875" style="1" customWidth="1"/>
    <col min="14900" max="14900" width="14.44140625" style="1" customWidth="1"/>
    <col min="14901" max="14901" width="15" style="1" customWidth="1"/>
    <col min="14902" max="14902" width="2.6640625" style="1" customWidth="1"/>
    <col min="14903" max="14903" width="11.6640625" style="1" customWidth="1"/>
    <col min="14904" max="14904" width="11.5546875" style="1" customWidth="1"/>
    <col min="14905" max="14905" width="2.33203125" style="1" customWidth="1"/>
    <col min="14906" max="14906" width="41" style="1" customWidth="1"/>
    <col min="14907" max="14907" width="14.33203125" style="1" customWidth="1"/>
    <col min="14908" max="14909" width="11.5546875" style="1" customWidth="1"/>
    <col min="14910" max="14910" width="21.88671875" style="1" customWidth="1"/>
    <col min="14911" max="15102" width="11.44140625" style="1"/>
    <col min="15103" max="15103" width="21.88671875" style="1" customWidth="1"/>
    <col min="15104" max="15104" width="13.88671875" style="1" customWidth="1"/>
    <col min="15105" max="15105" width="38.6640625" style="1" customWidth="1"/>
    <col min="15106" max="15106" width="3" style="1" bestFit="1" customWidth="1"/>
    <col min="15107" max="15107" width="32.33203125" style="1" customWidth="1"/>
    <col min="15108" max="15108" width="46.33203125" style="1" customWidth="1"/>
    <col min="15109" max="15109" width="19" style="1" customWidth="1"/>
    <col min="15110" max="15110" width="0" style="1" hidden="1" customWidth="1"/>
    <col min="15111" max="15111" width="17.6640625" style="1" customWidth="1"/>
    <col min="15112" max="15112" width="0" style="1" hidden="1" customWidth="1"/>
    <col min="15113" max="15113" width="22.33203125" style="1" customWidth="1"/>
    <col min="15114" max="15114" width="5.33203125" style="1" customWidth="1"/>
    <col min="15115" max="15115" width="36.33203125" style="1" customWidth="1"/>
    <col min="15116" max="15116" width="5.6640625" style="1" customWidth="1"/>
    <col min="15117" max="15117" width="0" style="1" hidden="1" customWidth="1"/>
    <col min="15118" max="15118" width="20.6640625" style="1" customWidth="1"/>
    <col min="15119" max="15119" width="4.88671875" style="1" customWidth="1"/>
    <col min="15120" max="15120" width="0" style="1" hidden="1" customWidth="1"/>
    <col min="15121" max="15121" width="24.6640625" style="1" customWidth="1"/>
    <col min="15122" max="15122" width="12.33203125" style="1" customWidth="1"/>
    <col min="15123" max="15123" width="0" style="1" hidden="1" customWidth="1"/>
    <col min="15124" max="15124" width="3.44140625" style="1" customWidth="1"/>
    <col min="15125" max="15125" width="0" style="1" hidden="1" customWidth="1"/>
    <col min="15126" max="15126" width="17.6640625" style="1" customWidth="1"/>
    <col min="15127" max="15127" width="3.44140625" style="1" customWidth="1"/>
    <col min="15128" max="15128" width="0" style="1" hidden="1" customWidth="1"/>
    <col min="15129" max="15129" width="23.6640625" style="1" customWidth="1"/>
    <col min="15130" max="15130" width="10" style="1" customWidth="1"/>
    <col min="15131" max="15131" width="0" style="1" hidden="1" customWidth="1"/>
    <col min="15132" max="15133" width="14.6640625" style="1" customWidth="1"/>
    <col min="15134" max="15134" width="12.88671875" style="1" customWidth="1"/>
    <col min="15135" max="15135" width="3.33203125" style="1" customWidth="1"/>
    <col min="15136" max="15136" width="30.33203125" style="1" customWidth="1"/>
    <col min="15137" max="15137" width="5" style="1" customWidth="1"/>
    <col min="15138" max="15138" width="0" style="1" hidden="1" customWidth="1"/>
    <col min="15139" max="15139" width="14.33203125" style="1" customWidth="1"/>
    <col min="15140" max="15140" width="5.6640625" style="1" customWidth="1"/>
    <col min="15141" max="15141" width="0" style="1" hidden="1" customWidth="1"/>
    <col min="15142" max="15142" width="17.33203125" style="1" customWidth="1"/>
    <col min="15143" max="15143" width="12.6640625" style="1" customWidth="1"/>
    <col min="15144" max="15144" width="0" style="1" hidden="1" customWidth="1"/>
    <col min="15145" max="15145" width="5.33203125" style="1" customWidth="1"/>
    <col min="15146" max="15146" width="0" style="1" hidden="1" customWidth="1"/>
    <col min="15147" max="15147" width="17" style="1" customWidth="1"/>
    <col min="15148" max="15148" width="6.33203125" style="1" customWidth="1"/>
    <col min="15149" max="15149" width="0" style="1" hidden="1" customWidth="1"/>
    <col min="15150" max="15150" width="14.33203125" style="1" customWidth="1"/>
    <col min="15151" max="15151" width="7.5546875" style="1" customWidth="1"/>
    <col min="15152" max="15152" width="0" style="1" hidden="1" customWidth="1"/>
    <col min="15153" max="15154" width="14.33203125" style="1" customWidth="1"/>
    <col min="15155" max="15155" width="20.88671875" style="1" customWidth="1"/>
    <col min="15156" max="15156" width="14.44140625" style="1" customWidth="1"/>
    <col min="15157" max="15157" width="15" style="1" customWidth="1"/>
    <col min="15158" max="15158" width="2.6640625" style="1" customWidth="1"/>
    <col min="15159" max="15159" width="11.6640625" style="1" customWidth="1"/>
    <col min="15160" max="15160" width="11.5546875" style="1" customWidth="1"/>
    <col min="15161" max="15161" width="2.33203125" style="1" customWidth="1"/>
    <col min="15162" max="15162" width="41" style="1" customWidth="1"/>
    <col min="15163" max="15163" width="14.33203125" style="1" customWidth="1"/>
    <col min="15164" max="15165" width="11.5546875" style="1" customWidth="1"/>
    <col min="15166" max="15166" width="21.88671875" style="1" customWidth="1"/>
    <col min="15167" max="15358" width="11.44140625" style="1"/>
    <col min="15359" max="15359" width="21.88671875" style="1" customWidth="1"/>
    <col min="15360" max="15360" width="13.88671875" style="1" customWidth="1"/>
    <col min="15361" max="15361" width="38.6640625" style="1" customWidth="1"/>
    <col min="15362" max="15362" width="3" style="1" bestFit="1" customWidth="1"/>
    <col min="15363" max="15363" width="32.33203125" style="1" customWidth="1"/>
    <col min="15364" max="15364" width="46.33203125" style="1" customWidth="1"/>
    <col min="15365" max="15365" width="19" style="1" customWidth="1"/>
    <col min="15366" max="15366" width="0" style="1" hidden="1" customWidth="1"/>
    <col min="15367" max="15367" width="17.6640625" style="1" customWidth="1"/>
    <col min="15368" max="15368" width="0" style="1" hidden="1" customWidth="1"/>
    <col min="15369" max="15369" width="22.33203125" style="1" customWidth="1"/>
    <col min="15370" max="15370" width="5.33203125" style="1" customWidth="1"/>
    <col min="15371" max="15371" width="36.33203125" style="1" customWidth="1"/>
    <col min="15372" max="15372" width="5.6640625" style="1" customWidth="1"/>
    <col min="15373" max="15373" width="0" style="1" hidden="1" customWidth="1"/>
    <col min="15374" max="15374" width="20.6640625" style="1" customWidth="1"/>
    <col min="15375" max="15375" width="4.88671875" style="1" customWidth="1"/>
    <col min="15376" max="15376" width="0" style="1" hidden="1" customWidth="1"/>
    <col min="15377" max="15377" width="24.6640625" style="1" customWidth="1"/>
    <col min="15378" max="15378" width="12.33203125" style="1" customWidth="1"/>
    <col min="15379" max="15379" width="0" style="1" hidden="1" customWidth="1"/>
    <col min="15380" max="15380" width="3.44140625" style="1" customWidth="1"/>
    <col min="15381" max="15381" width="0" style="1" hidden="1" customWidth="1"/>
    <col min="15382" max="15382" width="17.6640625" style="1" customWidth="1"/>
    <col min="15383" max="15383" width="3.44140625" style="1" customWidth="1"/>
    <col min="15384" max="15384" width="0" style="1" hidden="1" customWidth="1"/>
    <col min="15385" max="15385" width="23.6640625" style="1" customWidth="1"/>
    <col min="15386" max="15386" width="10" style="1" customWidth="1"/>
    <col min="15387" max="15387" width="0" style="1" hidden="1" customWidth="1"/>
    <col min="15388" max="15389" width="14.6640625" style="1" customWidth="1"/>
    <col min="15390" max="15390" width="12.88671875" style="1" customWidth="1"/>
    <col min="15391" max="15391" width="3.33203125" style="1" customWidth="1"/>
    <col min="15392" max="15392" width="30.33203125" style="1" customWidth="1"/>
    <col min="15393" max="15393" width="5" style="1" customWidth="1"/>
    <col min="15394" max="15394" width="0" style="1" hidden="1" customWidth="1"/>
    <col min="15395" max="15395" width="14.33203125" style="1" customWidth="1"/>
    <col min="15396" max="15396" width="5.6640625" style="1" customWidth="1"/>
    <col min="15397" max="15397" width="0" style="1" hidden="1" customWidth="1"/>
    <col min="15398" max="15398" width="17.33203125" style="1" customWidth="1"/>
    <col min="15399" max="15399" width="12.6640625" style="1" customWidth="1"/>
    <col min="15400" max="15400" width="0" style="1" hidden="1" customWidth="1"/>
    <col min="15401" max="15401" width="5.33203125" style="1" customWidth="1"/>
    <col min="15402" max="15402" width="0" style="1" hidden="1" customWidth="1"/>
    <col min="15403" max="15403" width="17" style="1" customWidth="1"/>
    <col min="15404" max="15404" width="6.33203125" style="1" customWidth="1"/>
    <col min="15405" max="15405" width="0" style="1" hidden="1" customWidth="1"/>
    <col min="15406" max="15406" width="14.33203125" style="1" customWidth="1"/>
    <col min="15407" max="15407" width="7.5546875" style="1" customWidth="1"/>
    <col min="15408" max="15408" width="0" style="1" hidden="1" customWidth="1"/>
    <col min="15409" max="15410" width="14.33203125" style="1" customWidth="1"/>
    <col min="15411" max="15411" width="20.88671875" style="1" customWidth="1"/>
    <col min="15412" max="15412" width="14.44140625" style="1" customWidth="1"/>
    <col min="15413" max="15413" width="15" style="1" customWidth="1"/>
    <col min="15414" max="15414" width="2.6640625" style="1" customWidth="1"/>
    <col min="15415" max="15415" width="11.6640625" style="1" customWidth="1"/>
    <col min="15416" max="15416" width="11.5546875" style="1" customWidth="1"/>
    <col min="15417" max="15417" width="2.33203125" style="1" customWidth="1"/>
    <col min="15418" max="15418" width="41" style="1" customWidth="1"/>
    <col min="15419" max="15419" width="14.33203125" style="1" customWidth="1"/>
    <col min="15420" max="15421" width="11.5546875" style="1" customWidth="1"/>
    <col min="15422" max="15422" width="21.88671875" style="1" customWidth="1"/>
    <col min="15423" max="15614" width="11.44140625" style="1"/>
    <col min="15615" max="15615" width="21.88671875" style="1" customWidth="1"/>
    <col min="15616" max="15616" width="13.88671875" style="1" customWidth="1"/>
    <col min="15617" max="15617" width="38.6640625" style="1" customWidth="1"/>
    <col min="15618" max="15618" width="3" style="1" bestFit="1" customWidth="1"/>
    <col min="15619" max="15619" width="32.33203125" style="1" customWidth="1"/>
    <col min="15620" max="15620" width="46.33203125" style="1" customWidth="1"/>
    <col min="15621" max="15621" width="19" style="1" customWidth="1"/>
    <col min="15622" max="15622" width="0" style="1" hidden="1" customWidth="1"/>
    <col min="15623" max="15623" width="17.6640625" style="1" customWidth="1"/>
    <col min="15624" max="15624" width="0" style="1" hidden="1" customWidth="1"/>
    <col min="15625" max="15625" width="22.33203125" style="1" customWidth="1"/>
    <col min="15626" max="15626" width="5.33203125" style="1" customWidth="1"/>
    <col min="15627" max="15627" width="36.33203125" style="1" customWidth="1"/>
    <col min="15628" max="15628" width="5.6640625" style="1" customWidth="1"/>
    <col min="15629" max="15629" width="0" style="1" hidden="1" customWidth="1"/>
    <col min="15630" max="15630" width="20.6640625" style="1" customWidth="1"/>
    <col min="15631" max="15631" width="4.88671875" style="1" customWidth="1"/>
    <col min="15632" max="15632" width="0" style="1" hidden="1" customWidth="1"/>
    <col min="15633" max="15633" width="24.6640625" style="1" customWidth="1"/>
    <col min="15634" max="15634" width="12.33203125" style="1" customWidth="1"/>
    <col min="15635" max="15635" width="0" style="1" hidden="1" customWidth="1"/>
    <col min="15636" max="15636" width="3.44140625" style="1" customWidth="1"/>
    <col min="15637" max="15637" width="0" style="1" hidden="1" customWidth="1"/>
    <col min="15638" max="15638" width="17.6640625" style="1" customWidth="1"/>
    <col min="15639" max="15639" width="3.44140625" style="1" customWidth="1"/>
    <col min="15640" max="15640" width="0" style="1" hidden="1" customWidth="1"/>
    <col min="15641" max="15641" width="23.6640625" style="1" customWidth="1"/>
    <col min="15642" max="15642" width="10" style="1" customWidth="1"/>
    <col min="15643" max="15643" width="0" style="1" hidden="1" customWidth="1"/>
    <col min="15644" max="15645" width="14.6640625" style="1" customWidth="1"/>
    <col min="15646" max="15646" width="12.88671875" style="1" customWidth="1"/>
    <col min="15647" max="15647" width="3.33203125" style="1" customWidth="1"/>
    <col min="15648" max="15648" width="30.33203125" style="1" customWidth="1"/>
    <col min="15649" max="15649" width="5" style="1" customWidth="1"/>
    <col min="15650" max="15650" width="0" style="1" hidden="1" customWidth="1"/>
    <col min="15651" max="15651" width="14.33203125" style="1" customWidth="1"/>
    <col min="15652" max="15652" width="5.6640625" style="1" customWidth="1"/>
    <col min="15653" max="15653" width="0" style="1" hidden="1" customWidth="1"/>
    <col min="15654" max="15654" width="17.33203125" style="1" customWidth="1"/>
    <col min="15655" max="15655" width="12.6640625" style="1" customWidth="1"/>
    <col min="15656" max="15656" width="0" style="1" hidden="1" customWidth="1"/>
    <col min="15657" max="15657" width="5.33203125" style="1" customWidth="1"/>
    <col min="15658" max="15658" width="0" style="1" hidden="1" customWidth="1"/>
    <col min="15659" max="15659" width="17" style="1" customWidth="1"/>
    <col min="15660" max="15660" width="6.33203125" style="1" customWidth="1"/>
    <col min="15661" max="15661" width="0" style="1" hidden="1" customWidth="1"/>
    <col min="15662" max="15662" width="14.33203125" style="1" customWidth="1"/>
    <col min="15663" max="15663" width="7.5546875" style="1" customWidth="1"/>
    <col min="15664" max="15664" width="0" style="1" hidden="1" customWidth="1"/>
    <col min="15665" max="15666" width="14.33203125" style="1" customWidth="1"/>
    <col min="15667" max="15667" width="20.88671875" style="1" customWidth="1"/>
    <col min="15668" max="15668" width="14.44140625" style="1" customWidth="1"/>
    <col min="15669" max="15669" width="15" style="1" customWidth="1"/>
    <col min="15670" max="15670" width="2.6640625" style="1" customWidth="1"/>
    <col min="15671" max="15671" width="11.6640625" style="1" customWidth="1"/>
    <col min="15672" max="15672" width="11.5546875" style="1" customWidth="1"/>
    <col min="15673" max="15673" width="2.33203125" style="1" customWidth="1"/>
    <col min="15674" max="15674" width="41" style="1" customWidth="1"/>
    <col min="15675" max="15675" width="14.33203125" style="1" customWidth="1"/>
    <col min="15676" max="15677" width="11.5546875" style="1" customWidth="1"/>
    <col min="15678" max="15678" width="21.88671875" style="1" customWidth="1"/>
    <col min="15679" max="15870" width="11.44140625" style="1"/>
    <col min="15871" max="15871" width="21.88671875" style="1" customWidth="1"/>
    <col min="15872" max="15872" width="13.88671875" style="1" customWidth="1"/>
    <col min="15873" max="15873" width="38.6640625" style="1" customWidth="1"/>
    <col min="15874" max="15874" width="3" style="1" bestFit="1" customWidth="1"/>
    <col min="15875" max="15875" width="32.33203125" style="1" customWidth="1"/>
    <col min="15876" max="15876" width="46.33203125" style="1" customWidth="1"/>
    <col min="15877" max="15877" width="19" style="1" customWidth="1"/>
    <col min="15878" max="15878" width="0" style="1" hidden="1" customWidth="1"/>
    <col min="15879" max="15879" width="17.6640625" style="1" customWidth="1"/>
    <col min="15880" max="15880" width="0" style="1" hidden="1" customWidth="1"/>
    <col min="15881" max="15881" width="22.33203125" style="1" customWidth="1"/>
    <col min="15882" max="15882" width="5.33203125" style="1" customWidth="1"/>
    <col min="15883" max="15883" width="36.33203125" style="1" customWidth="1"/>
    <col min="15884" max="15884" width="5.6640625" style="1" customWidth="1"/>
    <col min="15885" max="15885" width="0" style="1" hidden="1" customWidth="1"/>
    <col min="15886" max="15886" width="20.6640625" style="1" customWidth="1"/>
    <col min="15887" max="15887" width="4.88671875" style="1" customWidth="1"/>
    <col min="15888" max="15888" width="0" style="1" hidden="1" customWidth="1"/>
    <col min="15889" max="15889" width="24.6640625" style="1" customWidth="1"/>
    <col min="15890" max="15890" width="12.33203125" style="1" customWidth="1"/>
    <col min="15891" max="15891" width="0" style="1" hidden="1" customWidth="1"/>
    <col min="15892" max="15892" width="3.44140625" style="1" customWidth="1"/>
    <col min="15893" max="15893" width="0" style="1" hidden="1" customWidth="1"/>
    <col min="15894" max="15894" width="17.6640625" style="1" customWidth="1"/>
    <col min="15895" max="15895" width="3.44140625" style="1" customWidth="1"/>
    <col min="15896" max="15896" width="0" style="1" hidden="1" customWidth="1"/>
    <col min="15897" max="15897" width="23.6640625" style="1" customWidth="1"/>
    <col min="15898" max="15898" width="10" style="1" customWidth="1"/>
    <col min="15899" max="15899" width="0" style="1" hidden="1" customWidth="1"/>
    <col min="15900" max="15901" width="14.6640625" style="1" customWidth="1"/>
    <col min="15902" max="15902" width="12.88671875" style="1" customWidth="1"/>
    <col min="15903" max="15903" width="3.33203125" style="1" customWidth="1"/>
    <col min="15904" max="15904" width="30.33203125" style="1" customWidth="1"/>
    <col min="15905" max="15905" width="5" style="1" customWidth="1"/>
    <col min="15906" max="15906" width="0" style="1" hidden="1" customWidth="1"/>
    <col min="15907" max="15907" width="14.33203125" style="1" customWidth="1"/>
    <col min="15908" max="15908" width="5.6640625" style="1" customWidth="1"/>
    <col min="15909" max="15909" width="0" style="1" hidden="1" customWidth="1"/>
    <col min="15910" max="15910" width="17.33203125" style="1" customWidth="1"/>
    <col min="15911" max="15911" width="12.6640625" style="1" customWidth="1"/>
    <col min="15912" max="15912" width="0" style="1" hidden="1" customWidth="1"/>
    <col min="15913" max="15913" width="5.33203125" style="1" customWidth="1"/>
    <col min="15914" max="15914" width="0" style="1" hidden="1" customWidth="1"/>
    <col min="15915" max="15915" width="17" style="1" customWidth="1"/>
    <col min="15916" max="15916" width="6.33203125" style="1" customWidth="1"/>
    <col min="15917" max="15917" width="0" style="1" hidden="1" customWidth="1"/>
    <col min="15918" max="15918" width="14.33203125" style="1" customWidth="1"/>
    <col min="15919" max="15919" width="7.5546875" style="1" customWidth="1"/>
    <col min="15920" max="15920" width="0" style="1" hidden="1" customWidth="1"/>
    <col min="15921" max="15922" width="14.33203125" style="1" customWidth="1"/>
    <col min="15923" max="15923" width="20.88671875" style="1" customWidth="1"/>
    <col min="15924" max="15924" width="14.44140625" style="1" customWidth="1"/>
    <col min="15925" max="15925" width="15" style="1" customWidth="1"/>
    <col min="15926" max="15926" width="2.6640625" style="1" customWidth="1"/>
    <col min="15927" max="15927" width="11.6640625" style="1" customWidth="1"/>
    <col min="15928" max="15928" width="11.5546875" style="1" customWidth="1"/>
    <col min="15929" max="15929" width="2.33203125" style="1" customWidth="1"/>
    <col min="15930" max="15930" width="41" style="1" customWidth="1"/>
    <col min="15931" max="15931" width="14.33203125" style="1" customWidth="1"/>
    <col min="15932" max="15933" width="11.5546875" style="1" customWidth="1"/>
    <col min="15934" max="15934" width="21.88671875" style="1" customWidth="1"/>
    <col min="15935" max="16126" width="11.44140625" style="1"/>
    <col min="16127" max="16127" width="21.88671875" style="1" customWidth="1"/>
    <col min="16128" max="16128" width="13.88671875" style="1" customWidth="1"/>
    <col min="16129" max="16129" width="38.6640625" style="1" customWidth="1"/>
    <col min="16130" max="16130" width="3" style="1" bestFit="1" customWidth="1"/>
    <col min="16131" max="16131" width="32.33203125" style="1" customWidth="1"/>
    <col min="16132" max="16132" width="46.33203125" style="1" customWidth="1"/>
    <col min="16133" max="16133" width="19" style="1" customWidth="1"/>
    <col min="16134" max="16134" width="0" style="1" hidden="1" customWidth="1"/>
    <col min="16135" max="16135" width="17.6640625" style="1" customWidth="1"/>
    <col min="16136" max="16136" width="0" style="1" hidden="1" customWidth="1"/>
    <col min="16137" max="16137" width="22.33203125" style="1" customWidth="1"/>
    <col min="16138" max="16138" width="5.33203125" style="1" customWidth="1"/>
    <col min="16139" max="16139" width="36.33203125" style="1" customWidth="1"/>
    <col min="16140" max="16140" width="5.6640625" style="1" customWidth="1"/>
    <col min="16141" max="16141" width="0" style="1" hidden="1" customWidth="1"/>
    <col min="16142" max="16142" width="20.6640625" style="1" customWidth="1"/>
    <col min="16143" max="16143" width="4.88671875" style="1" customWidth="1"/>
    <col min="16144" max="16144" width="0" style="1" hidden="1" customWidth="1"/>
    <col min="16145" max="16145" width="24.6640625" style="1" customWidth="1"/>
    <col min="16146" max="16146" width="12.33203125" style="1" customWidth="1"/>
    <col min="16147" max="16147" width="0" style="1" hidden="1" customWidth="1"/>
    <col min="16148" max="16148" width="3.44140625" style="1" customWidth="1"/>
    <col min="16149" max="16149" width="0" style="1" hidden="1" customWidth="1"/>
    <col min="16150" max="16150" width="17.6640625" style="1" customWidth="1"/>
    <col min="16151" max="16151" width="3.44140625" style="1" customWidth="1"/>
    <col min="16152" max="16152" width="0" style="1" hidden="1" customWidth="1"/>
    <col min="16153" max="16153" width="23.6640625" style="1" customWidth="1"/>
    <col min="16154" max="16154" width="10" style="1" customWidth="1"/>
    <col min="16155" max="16155" width="0" style="1" hidden="1" customWidth="1"/>
    <col min="16156" max="16157" width="14.6640625" style="1" customWidth="1"/>
    <col min="16158" max="16158" width="12.88671875" style="1" customWidth="1"/>
    <col min="16159" max="16159" width="3.33203125" style="1" customWidth="1"/>
    <col min="16160" max="16160" width="30.33203125" style="1" customWidth="1"/>
    <col min="16161" max="16161" width="5" style="1" customWidth="1"/>
    <col min="16162" max="16162" width="0" style="1" hidden="1" customWidth="1"/>
    <col min="16163" max="16163" width="14.33203125" style="1" customWidth="1"/>
    <col min="16164" max="16164" width="5.6640625" style="1" customWidth="1"/>
    <col min="16165" max="16165" width="0" style="1" hidden="1" customWidth="1"/>
    <col min="16166" max="16166" width="17.33203125" style="1" customWidth="1"/>
    <col min="16167" max="16167" width="12.6640625" style="1" customWidth="1"/>
    <col min="16168" max="16168" width="0" style="1" hidden="1" customWidth="1"/>
    <col min="16169" max="16169" width="5.33203125" style="1" customWidth="1"/>
    <col min="16170" max="16170" width="0" style="1" hidden="1" customWidth="1"/>
    <col min="16171" max="16171" width="17" style="1" customWidth="1"/>
    <col min="16172" max="16172" width="6.33203125" style="1" customWidth="1"/>
    <col min="16173" max="16173" width="0" style="1" hidden="1" customWidth="1"/>
    <col min="16174" max="16174" width="14.33203125" style="1" customWidth="1"/>
    <col min="16175" max="16175" width="7.5546875" style="1" customWidth="1"/>
    <col min="16176" max="16176" width="0" style="1" hidden="1" customWidth="1"/>
    <col min="16177" max="16178" width="14.33203125" style="1" customWidth="1"/>
    <col min="16179" max="16179" width="20.88671875" style="1" customWidth="1"/>
    <col min="16180" max="16180" width="14.44140625" style="1" customWidth="1"/>
    <col min="16181" max="16181" width="15" style="1" customWidth="1"/>
    <col min="16182" max="16182" width="2.6640625" style="1" customWidth="1"/>
    <col min="16183" max="16183" width="11.6640625" style="1" customWidth="1"/>
    <col min="16184" max="16184" width="11.5546875" style="1" customWidth="1"/>
    <col min="16185" max="16185" width="2.33203125" style="1" customWidth="1"/>
    <col min="16186" max="16186" width="41" style="1" customWidth="1"/>
    <col min="16187" max="16187" width="14.33203125" style="1" customWidth="1"/>
    <col min="16188" max="16189" width="11.5546875" style="1" customWidth="1"/>
    <col min="16190" max="16190" width="21.88671875" style="1" customWidth="1"/>
    <col min="16191" max="16384" width="11.44140625" style="1"/>
  </cols>
  <sheetData>
    <row r="1" spans="1:75" ht="14.2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4"/>
      <c r="AD1" s="716" t="s">
        <v>157</v>
      </c>
      <c r="AE1" s="716"/>
      <c r="AF1" s="716"/>
      <c r="AG1" s="716"/>
      <c r="AH1" s="716"/>
      <c r="AI1" s="716"/>
      <c r="AJ1" s="716"/>
      <c r="AK1" s="716"/>
      <c r="AL1" s="716"/>
      <c r="AM1" s="716"/>
      <c r="AN1" s="716"/>
      <c r="AO1" s="716"/>
      <c r="AP1" s="716"/>
      <c r="AQ1" s="716"/>
      <c r="AR1" s="716"/>
      <c r="AS1" s="716"/>
      <c r="AT1" s="716"/>
      <c r="AU1" s="716"/>
      <c r="AV1" s="588"/>
      <c r="AW1" s="717" t="s">
        <v>158</v>
      </c>
      <c r="AX1" s="717"/>
      <c r="AY1" s="718"/>
      <c r="AZ1" s="719" t="s">
        <v>527</v>
      </c>
      <c r="BA1" s="720"/>
      <c r="BB1" s="720"/>
      <c r="BC1" s="720"/>
      <c r="BD1" s="720"/>
      <c r="BE1" s="720"/>
      <c r="BF1" s="720"/>
      <c r="BG1" s="720"/>
      <c r="BH1" s="720"/>
      <c r="BI1" s="720"/>
      <c r="BJ1" s="720"/>
      <c r="BK1" s="720"/>
      <c r="BL1" s="720"/>
      <c r="BM1" s="720"/>
      <c r="BN1" s="720"/>
      <c r="BO1" s="720"/>
      <c r="BP1" s="720"/>
      <c r="BQ1" s="720"/>
      <c r="BR1" s="720"/>
      <c r="BS1" s="720"/>
      <c r="BT1" s="720"/>
      <c r="BU1" s="720"/>
      <c r="BV1" s="720"/>
      <c r="BW1" s="721"/>
    </row>
    <row r="2" spans="1:75" ht="14.25"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15"/>
      <c r="AD2" s="706" t="s">
        <v>159</v>
      </c>
      <c r="AE2" s="706" t="s">
        <v>160</v>
      </c>
      <c r="AF2" s="706" t="s">
        <v>161</v>
      </c>
      <c r="AG2" s="706"/>
      <c r="AH2" s="706"/>
      <c r="AI2" s="706"/>
      <c r="AJ2" s="706" t="s">
        <v>162</v>
      </c>
      <c r="AK2" s="706" t="s">
        <v>163</v>
      </c>
      <c r="AL2" s="706"/>
      <c r="AM2" s="706"/>
      <c r="AN2" s="706"/>
      <c r="AO2" s="706"/>
      <c r="AP2" s="706"/>
      <c r="AQ2" s="706"/>
      <c r="AR2" s="706"/>
      <c r="AS2" s="706"/>
      <c r="AT2" s="706"/>
      <c r="AU2" s="706"/>
      <c r="AV2" s="707" t="s">
        <v>164</v>
      </c>
      <c r="AW2" s="707"/>
      <c r="AX2" s="707"/>
      <c r="AY2" s="708" t="s">
        <v>9</v>
      </c>
      <c r="AZ2" s="709" t="s">
        <v>165</v>
      </c>
      <c r="BA2" s="703"/>
      <c r="BB2" s="703" t="s">
        <v>128</v>
      </c>
      <c r="BC2" s="703" t="s">
        <v>166</v>
      </c>
      <c r="BD2" s="703" t="s">
        <v>167</v>
      </c>
      <c r="BE2" s="703" t="s">
        <v>168</v>
      </c>
      <c r="BF2" s="703" t="s">
        <v>169</v>
      </c>
      <c r="BG2" s="703"/>
      <c r="BH2" s="703"/>
      <c r="BI2" s="703"/>
      <c r="BJ2" s="703"/>
      <c r="BK2" s="703"/>
      <c r="BL2" s="703"/>
      <c r="BM2" s="703"/>
      <c r="BN2" s="703"/>
      <c r="BO2" s="703"/>
      <c r="BP2" s="703"/>
      <c r="BQ2" s="703"/>
      <c r="BR2" s="703"/>
      <c r="BS2" s="703"/>
      <c r="BT2" s="703"/>
      <c r="BU2" s="703"/>
      <c r="BV2" s="703"/>
      <c r="BW2" s="704"/>
    </row>
    <row r="3" spans="1:75" s="15" customFormat="1" ht="32.2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2" t="s">
        <v>151</v>
      </c>
      <c r="Y3" s="150" t="s">
        <v>179</v>
      </c>
      <c r="Z3" s="152" t="s">
        <v>151</v>
      </c>
      <c r="AA3" s="150" t="s">
        <v>180</v>
      </c>
      <c r="AB3" s="150" t="s">
        <v>151</v>
      </c>
      <c r="AC3" s="150" t="s">
        <v>181</v>
      </c>
      <c r="AD3" s="706"/>
      <c r="AE3" s="706"/>
      <c r="AF3" s="505" t="s">
        <v>5</v>
      </c>
      <c r="AG3" s="153" t="s">
        <v>182</v>
      </c>
      <c r="AH3" s="505" t="s">
        <v>183</v>
      </c>
      <c r="AI3" s="505" t="s">
        <v>182</v>
      </c>
      <c r="AJ3" s="706"/>
      <c r="AK3" s="505" t="s">
        <v>184</v>
      </c>
      <c r="AL3" s="706" t="s">
        <v>185</v>
      </c>
      <c r="AM3" s="706"/>
      <c r="AN3" s="706" t="s">
        <v>7</v>
      </c>
      <c r="AO3" s="706"/>
      <c r="AP3" s="706" t="s">
        <v>8</v>
      </c>
      <c r="AQ3" s="706"/>
      <c r="AR3" s="505" t="s">
        <v>186</v>
      </c>
      <c r="AS3" s="706" t="s">
        <v>128</v>
      </c>
      <c r="AT3" s="706"/>
      <c r="AU3" s="505" t="s">
        <v>187</v>
      </c>
      <c r="AV3" s="707"/>
      <c r="AW3" s="707"/>
      <c r="AX3" s="707"/>
      <c r="AY3" s="708"/>
      <c r="AZ3" s="709"/>
      <c r="BA3" s="703"/>
      <c r="BB3" s="703"/>
      <c r="BC3" s="703"/>
      <c r="BD3" s="703"/>
      <c r="BE3" s="703"/>
      <c r="BF3" s="502" t="s">
        <v>188</v>
      </c>
      <c r="BG3" s="502" t="s">
        <v>189</v>
      </c>
      <c r="BH3" s="502" t="s">
        <v>190</v>
      </c>
      <c r="BI3" s="502" t="s">
        <v>188</v>
      </c>
      <c r="BJ3" s="502" t="s">
        <v>189</v>
      </c>
      <c r="BK3" s="502" t="s">
        <v>190</v>
      </c>
      <c r="BL3" s="502" t="s">
        <v>188</v>
      </c>
      <c r="BM3" s="502" t="s">
        <v>189</v>
      </c>
      <c r="BN3" s="502" t="s">
        <v>190</v>
      </c>
      <c r="BO3" s="502" t="s">
        <v>188</v>
      </c>
      <c r="BP3" s="502" t="s">
        <v>189</v>
      </c>
      <c r="BQ3" s="502" t="s">
        <v>190</v>
      </c>
      <c r="BR3" s="502" t="s">
        <v>188</v>
      </c>
      <c r="BS3" s="502" t="s">
        <v>189</v>
      </c>
      <c r="BT3" s="502" t="s">
        <v>190</v>
      </c>
      <c r="BU3" s="502" t="s">
        <v>188</v>
      </c>
      <c r="BV3" s="502" t="s">
        <v>189</v>
      </c>
      <c r="BW3" s="503" t="s">
        <v>190</v>
      </c>
    </row>
    <row r="4" spans="1:75" ht="162" customHeight="1" x14ac:dyDescent="0.3">
      <c r="A4" s="702" t="s">
        <v>191</v>
      </c>
      <c r="B4" s="701" t="s">
        <v>95</v>
      </c>
      <c r="C4" s="701" t="s">
        <v>89</v>
      </c>
      <c r="D4" s="701" t="s">
        <v>76</v>
      </c>
      <c r="E4" s="701" t="s">
        <v>34</v>
      </c>
      <c r="F4" s="791" t="s">
        <v>640</v>
      </c>
      <c r="G4" s="791" t="s">
        <v>641</v>
      </c>
      <c r="H4" s="724" t="s">
        <v>642</v>
      </c>
      <c r="I4" s="793" t="s">
        <v>643</v>
      </c>
      <c r="J4" s="701" t="s">
        <v>92</v>
      </c>
      <c r="K4" s="701">
        <v>0</v>
      </c>
      <c r="L4" s="725">
        <f>IF(J4="Diaria",+(K4/360),IF(J4="Mensual",+(K4/12),IF(J4="Bimestral",+(K4/6),IF(J4="Trimestral",+(K4/4),IF(J4="Semestral",+(K4/2),IF(J4="Anual",+(K4/1),""))))))</f>
        <v>0</v>
      </c>
      <c r="M4" s="701" t="s">
        <v>70</v>
      </c>
      <c r="N4" s="70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01" t="s">
        <v>61</v>
      </c>
      <c r="P4" s="70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701" t="s">
        <v>70</v>
      </c>
      <c r="R4" s="70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9" t="s">
        <v>69</v>
      </c>
      <c r="T4" s="729" t="s">
        <v>43</v>
      </c>
      <c r="U4" s="729">
        <f>+MAX(N4,P4,R4)</f>
        <v>0.6</v>
      </c>
      <c r="V4" s="730" t="str">
        <f>IF(L4&lt;=20%,"Muy baja",IF(L4&lt;=40%,"Baja",IF(L4&lt;=60%,"Media",IF(L4&lt;=80%,"Alta",IF(L4&lt;=100%,"Muy alta",IF(L4&gt;=100%,"Muy alta",""))))))</f>
        <v>Muy baja</v>
      </c>
      <c r="W4" s="726">
        <f>+IFERROR(VLOOKUP(V4,[2]Fórmula!$F$1:$G$6,2,FALSE),"")</f>
        <v>0.2</v>
      </c>
      <c r="X4" s="726" t="str">
        <f>+IFERROR(VLOOKUP(V4,[2]Fórmula!$H$1:$I$6,2,FALSE),"")</f>
        <v/>
      </c>
      <c r="Y4" s="732" t="str">
        <f>IF(U4=20%,"Leve",IF(U4=40%,"Menor",IF(U4=60%,"Moderado",IF(U4=80%,"Mayor",IF(U4=100%,"Catastrófico","")))))</f>
        <v>Moderado</v>
      </c>
      <c r="Z4" s="726">
        <f>+IFERROR(VLOOKUP(Y4,[2]Fórmula!$H$1:$I$6,2,FALSE),"")</f>
        <v>0.6</v>
      </c>
      <c r="AA4" s="722" t="str">
        <f>+IFERROR(VLOOKUP(V4&amp;Y4,[2]Fórmula!$C$2:$D$26,2,FALSE),"")</f>
        <v>Moderado</v>
      </c>
      <c r="AB4" s="726">
        <f>IF(AA4="Bajo",25%,IF(AA4="Moderado",50%,IF(AA4="Alto",75%,IF(AA4="Extremo",100%,""))))</f>
        <v>0.5</v>
      </c>
      <c r="AC4" s="792" t="s">
        <v>644</v>
      </c>
      <c r="AD4" s="49" t="s">
        <v>645</v>
      </c>
      <c r="AE4" s="49" t="s">
        <v>646</v>
      </c>
      <c r="AF4" s="49" t="s">
        <v>54</v>
      </c>
      <c r="AG4" s="31">
        <f>IF(AF4="Preventivo",25%,IF(AF4="Detectivo",15%,IF(AF4="Correctivo",10%,"")))</f>
        <v>0.25</v>
      </c>
      <c r="AH4" s="496" t="s">
        <v>199</v>
      </c>
      <c r="AI4" s="31">
        <f>IF(AH4="Manual",15%,IF(AH4="Automático",25%,""))</f>
        <v>0.15</v>
      </c>
      <c r="AJ4" s="31">
        <f>+AI4+AG4</f>
        <v>0.4</v>
      </c>
      <c r="AK4" s="496" t="s">
        <v>200</v>
      </c>
      <c r="AL4" s="483" t="s">
        <v>201</v>
      </c>
      <c r="AM4" s="49" t="s">
        <v>647</v>
      </c>
      <c r="AN4" s="483" t="s">
        <v>39</v>
      </c>
      <c r="AO4" s="528"/>
      <c r="AP4" s="496" t="s">
        <v>24</v>
      </c>
      <c r="AQ4" s="496" t="s">
        <v>648</v>
      </c>
      <c r="AR4" s="496" t="s">
        <v>649</v>
      </c>
      <c r="AS4" s="496" t="s">
        <v>206</v>
      </c>
      <c r="AT4" s="496" t="s">
        <v>650</v>
      </c>
      <c r="AU4" s="496" t="s">
        <v>208</v>
      </c>
      <c r="AV4" s="496">
        <f>+AJ4*AB4</f>
        <v>0.2</v>
      </c>
      <c r="AW4" s="32">
        <f>+AB4-AV4</f>
        <v>0.3</v>
      </c>
      <c r="AX4" s="807" t="str">
        <f>+IF(C4="Corrupción","Moderado",IF(AW7&lt;=25%,"Bajo",IF(AW7&lt;=50%,"Moderado",IF(AW7&lt;=75%,"Alto",IF(AW7&gt;75%,"Extremo","")))))</f>
        <v>Bajo</v>
      </c>
      <c r="AY4" s="723" t="s">
        <v>56</v>
      </c>
      <c r="AZ4" s="161">
        <v>1</v>
      </c>
      <c r="BA4" s="103" t="s">
        <v>651</v>
      </c>
      <c r="BB4" s="483" t="s">
        <v>652</v>
      </c>
      <c r="BC4" s="38">
        <v>44927</v>
      </c>
      <c r="BD4" s="38">
        <v>45291</v>
      </c>
      <c r="BE4" s="35" t="s">
        <v>653</v>
      </c>
      <c r="BF4" s="86">
        <v>44985</v>
      </c>
      <c r="BG4" s="87" t="s">
        <v>654</v>
      </c>
      <c r="BH4" s="87" t="s">
        <v>70</v>
      </c>
      <c r="BI4" s="34">
        <v>45046</v>
      </c>
      <c r="BJ4" s="87"/>
      <c r="BK4" s="87"/>
      <c r="BL4" s="34">
        <v>45107</v>
      </c>
      <c r="BM4" s="102"/>
      <c r="BN4" s="102"/>
      <c r="BO4" s="34">
        <v>45169</v>
      </c>
      <c r="BP4" s="102"/>
      <c r="BQ4" s="102"/>
      <c r="BR4" s="34">
        <v>45230</v>
      </c>
      <c r="BS4" s="102"/>
      <c r="BT4" s="102"/>
      <c r="BU4" s="34">
        <v>45291</v>
      </c>
      <c r="BV4" s="102"/>
      <c r="BW4" s="162"/>
    </row>
    <row r="5" spans="1:75" ht="150" customHeight="1" x14ac:dyDescent="0.3">
      <c r="A5" s="702"/>
      <c r="B5" s="701"/>
      <c r="C5" s="701"/>
      <c r="D5" s="701"/>
      <c r="E5" s="701"/>
      <c r="F5" s="791"/>
      <c r="G5" s="791"/>
      <c r="H5" s="724"/>
      <c r="I5" s="793"/>
      <c r="J5" s="701"/>
      <c r="K5" s="701"/>
      <c r="L5" s="725"/>
      <c r="M5" s="701"/>
      <c r="N5" s="701"/>
      <c r="O5" s="701"/>
      <c r="P5" s="701"/>
      <c r="Q5" s="701"/>
      <c r="R5" s="701"/>
      <c r="S5" s="729"/>
      <c r="T5" s="729"/>
      <c r="U5" s="729"/>
      <c r="V5" s="730"/>
      <c r="W5" s="726"/>
      <c r="X5" s="726"/>
      <c r="Y5" s="732"/>
      <c r="Z5" s="726"/>
      <c r="AA5" s="722"/>
      <c r="AB5" s="726"/>
      <c r="AC5" s="792"/>
      <c r="AD5" s="49" t="s">
        <v>655</v>
      </c>
      <c r="AE5" s="40" t="s">
        <v>656</v>
      </c>
      <c r="AF5" s="49" t="s">
        <v>54</v>
      </c>
      <c r="AG5" s="31">
        <f>IF(AF5="Preventivo",25%,IF(AF5="Detectivo",15%,IF(AF5="Correctivo",10%,"")))</f>
        <v>0.25</v>
      </c>
      <c r="AH5" s="496" t="s">
        <v>199</v>
      </c>
      <c r="AI5" s="31">
        <f>IF(AH5="Manual",15%,IF(AH5="Automático",25%,""))</f>
        <v>0.15</v>
      </c>
      <c r="AJ5" s="31">
        <f>+AI5+AG5</f>
        <v>0.4</v>
      </c>
      <c r="AK5" s="496" t="s">
        <v>200</v>
      </c>
      <c r="AL5" s="483" t="s">
        <v>201</v>
      </c>
      <c r="AM5" s="49" t="s">
        <v>657</v>
      </c>
      <c r="AN5" s="483" t="s">
        <v>23</v>
      </c>
      <c r="AO5" s="496" t="s">
        <v>658</v>
      </c>
      <c r="AP5" s="496" t="s">
        <v>24</v>
      </c>
      <c r="AQ5" s="496" t="s">
        <v>648</v>
      </c>
      <c r="AR5" s="496" t="s">
        <v>659</v>
      </c>
      <c r="AS5" s="496" t="s">
        <v>206</v>
      </c>
      <c r="AT5" s="496" t="s">
        <v>660</v>
      </c>
      <c r="AU5" s="496" t="s">
        <v>208</v>
      </c>
      <c r="AV5" s="496">
        <f>+AW4*AJ5</f>
        <v>0.12</v>
      </c>
      <c r="AW5" s="32">
        <f>+AW4-AV5</f>
        <v>0.18</v>
      </c>
      <c r="AX5" s="807"/>
      <c r="AY5" s="723"/>
      <c r="AZ5" s="167">
        <v>2</v>
      </c>
      <c r="BA5" s="29" t="s">
        <v>661</v>
      </c>
      <c r="BB5" s="483" t="s">
        <v>662</v>
      </c>
      <c r="BC5" s="38">
        <v>44927</v>
      </c>
      <c r="BD5" s="38">
        <v>45291</v>
      </c>
      <c r="BE5" s="35" t="str">
        <f>+AR6</f>
        <v>Informe de rendición de cuentas</v>
      </c>
      <c r="BF5" s="86">
        <v>44985</v>
      </c>
      <c r="BG5" s="87" t="s">
        <v>663</v>
      </c>
      <c r="BH5" s="124" t="s">
        <v>664</v>
      </c>
      <c r="BI5" s="34">
        <v>45046</v>
      </c>
      <c r="BJ5" s="87"/>
      <c r="BK5" s="87"/>
      <c r="BL5" s="34">
        <v>45107</v>
      </c>
      <c r="BM5" s="102"/>
      <c r="BN5" s="102"/>
      <c r="BO5" s="34">
        <v>45169</v>
      </c>
      <c r="BP5" s="102"/>
      <c r="BQ5" s="102"/>
      <c r="BR5" s="34">
        <v>45230</v>
      </c>
      <c r="BS5" s="102"/>
      <c r="BT5" s="102"/>
      <c r="BU5" s="34">
        <v>45291</v>
      </c>
      <c r="BV5" s="102"/>
      <c r="BW5" s="162"/>
    </row>
    <row r="6" spans="1:75" ht="105" customHeight="1" x14ac:dyDescent="0.3">
      <c r="A6" s="702"/>
      <c r="B6" s="701"/>
      <c r="C6" s="701"/>
      <c r="D6" s="701"/>
      <c r="E6" s="701"/>
      <c r="F6" s="791"/>
      <c r="G6" s="791"/>
      <c r="H6" s="724"/>
      <c r="I6" s="793"/>
      <c r="J6" s="701"/>
      <c r="K6" s="701"/>
      <c r="L6" s="725"/>
      <c r="M6" s="701"/>
      <c r="N6" s="701"/>
      <c r="O6" s="701"/>
      <c r="P6" s="701"/>
      <c r="Q6" s="701"/>
      <c r="R6" s="701"/>
      <c r="S6" s="729"/>
      <c r="T6" s="729"/>
      <c r="U6" s="729"/>
      <c r="V6" s="730"/>
      <c r="W6" s="726"/>
      <c r="X6" s="726"/>
      <c r="Y6" s="732"/>
      <c r="Z6" s="726"/>
      <c r="AA6" s="722"/>
      <c r="AB6" s="726"/>
      <c r="AC6" s="792"/>
      <c r="AD6" s="49" t="s">
        <v>665</v>
      </c>
      <c r="AE6" s="49" t="s">
        <v>666</v>
      </c>
      <c r="AF6" s="49" t="s">
        <v>37</v>
      </c>
      <c r="AG6" s="31">
        <f>IF(AF6="Preventivo",25%,IF(AF6="Detectivo",15%,IF(AF6="Correctivo",10%,"")))</f>
        <v>0.15</v>
      </c>
      <c r="AH6" s="496" t="s">
        <v>199</v>
      </c>
      <c r="AI6" s="31">
        <f>IF(AH6="Manual",15%,IF(AH6="Automático",25%,""))</f>
        <v>0.15</v>
      </c>
      <c r="AJ6" s="31">
        <f>+AI6+AG6</f>
        <v>0.3</v>
      </c>
      <c r="AK6" s="496" t="s">
        <v>200</v>
      </c>
      <c r="AL6" s="483" t="s">
        <v>201</v>
      </c>
      <c r="AM6" s="49" t="s">
        <v>667</v>
      </c>
      <c r="AN6" s="483" t="s">
        <v>23</v>
      </c>
      <c r="AO6" s="496" t="s">
        <v>658</v>
      </c>
      <c r="AP6" s="496" t="s">
        <v>24</v>
      </c>
      <c r="AQ6" s="496" t="s">
        <v>636</v>
      </c>
      <c r="AR6" s="496" t="s">
        <v>668</v>
      </c>
      <c r="AS6" s="496" t="s">
        <v>206</v>
      </c>
      <c r="AT6" s="496" t="s">
        <v>662</v>
      </c>
      <c r="AU6" s="496" t="s">
        <v>208</v>
      </c>
      <c r="AV6" s="496">
        <f>+AW5*AJ6</f>
        <v>5.3999999999999999E-2</v>
      </c>
      <c r="AW6" s="32">
        <f>+AW5-AV6</f>
        <v>0.126</v>
      </c>
      <c r="AX6" s="807"/>
      <c r="AY6" s="723"/>
      <c r="AZ6" s="167">
        <v>3</v>
      </c>
      <c r="BA6" s="49" t="s">
        <v>669</v>
      </c>
      <c r="BB6" s="483" t="str">
        <f>+AT7</f>
        <v>Jefe de la Oficina Asesora de Planeación</v>
      </c>
      <c r="BC6" s="38">
        <v>44927</v>
      </c>
      <c r="BD6" s="38">
        <v>45291</v>
      </c>
      <c r="BE6" s="35" t="str">
        <f>+AR7</f>
        <v>Informe anual de rendición de cuentas</v>
      </c>
      <c r="BF6" s="86">
        <v>44985</v>
      </c>
      <c r="BG6" s="87" t="s">
        <v>670</v>
      </c>
      <c r="BH6" s="124" t="s">
        <v>664</v>
      </c>
      <c r="BI6" s="34">
        <v>45046</v>
      </c>
      <c r="BJ6" s="87"/>
      <c r="BK6" s="87"/>
      <c r="BL6" s="34">
        <v>45107</v>
      </c>
      <c r="BM6" s="102"/>
      <c r="BN6" s="102"/>
      <c r="BO6" s="34">
        <v>45169</v>
      </c>
      <c r="BP6" s="102"/>
      <c r="BQ6" s="102"/>
      <c r="BR6" s="34">
        <v>45230</v>
      </c>
      <c r="BS6" s="102"/>
      <c r="BT6" s="102"/>
      <c r="BU6" s="34">
        <v>45291</v>
      </c>
      <c r="BV6" s="102"/>
      <c r="BW6" s="162"/>
    </row>
    <row r="7" spans="1:75" ht="115.2" x14ac:dyDescent="0.3">
      <c r="A7" s="702"/>
      <c r="B7" s="701"/>
      <c r="C7" s="701"/>
      <c r="D7" s="701"/>
      <c r="E7" s="701"/>
      <c r="F7" s="791"/>
      <c r="G7" s="791"/>
      <c r="H7" s="724"/>
      <c r="I7" s="793"/>
      <c r="J7" s="701"/>
      <c r="K7" s="701"/>
      <c r="L7" s="725"/>
      <c r="M7" s="701"/>
      <c r="N7" s="701"/>
      <c r="O7" s="701"/>
      <c r="P7" s="701"/>
      <c r="Q7" s="701"/>
      <c r="R7" s="701"/>
      <c r="S7" s="729"/>
      <c r="T7" s="729"/>
      <c r="U7" s="729"/>
      <c r="V7" s="730"/>
      <c r="W7" s="726"/>
      <c r="X7" s="726"/>
      <c r="Y7" s="732"/>
      <c r="Z7" s="726"/>
      <c r="AA7" s="722"/>
      <c r="AB7" s="726"/>
      <c r="AC7" s="792"/>
      <c r="AD7" s="49" t="s">
        <v>671</v>
      </c>
      <c r="AE7" s="49" t="s">
        <v>672</v>
      </c>
      <c r="AF7" s="49" t="s">
        <v>37</v>
      </c>
      <c r="AG7" s="31">
        <f>IF(AF7="Preventivo",25%,IF(AF7="Detectivo",15%,IF(AF7="Correctivo",10%,"")))</f>
        <v>0.15</v>
      </c>
      <c r="AH7" s="496" t="s">
        <v>199</v>
      </c>
      <c r="AI7" s="31">
        <f>IF(AH7="Manual",15%,IF(AH7="Automático",25%,""))</f>
        <v>0.15</v>
      </c>
      <c r="AJ7" s="31">
        <f>+AI7+AG7</f>
        <v>0.3</v>
      </c>
      <c r="AK7" s="496" t="s">
        <v>200</v>
      </c>
      <c r="AL7" s="483" t="s">
        <v>201</v>
      </c>
      <c r="AM7" s="49" t="s">
        <v>673</v>
      </c>
      <c r="AN7" s="483" t="s">
        <v>23</v>
      </c>
      <c r="AO7" s="496" t="s">
        <v>674</v>
      </c>
      <c r="AP7" s="496" t="s">
        <v>24</v>
      </c>
      <c r="AQ7" s="496" t="s">
        <v>648</v>
      </c>
      <c r="AR7" s="496" t="s">
        <v>675</v>
      </c>
      <c r="AS7" s="496" t="s">
        <v>206</v>
      </c>
      <c r="AT7" s="496" t="s">
        <v>662</v>
      </c>
      <c r="AU7" s="496" t="s">
        <v>208</v>
      </c>
      <c r="AV7" s="496">
        <f>+AW6*AJ7</f>
        <v>3.78E-2</v>
      </c>
      <c r="AW7" s="32">
        <f>+AW6-AV7</f>
        <v>8.8200000000000001E-2</v>
      </c>
      <c r="AX7" s="807"/>
      <c r="AY7" s="723"/>
      <c r="AZ7" s="167"/>
      <c r="BA7" s="91"/>
      <c r="BB7" s="92"/>
      <c r="BC7" s="93"/>
      <c r="BD7" s="93"/>
      <c r="BE7" s="90"/>
      <c r="BF7" s="86">
        <v>44985</v>
      </c>
      <c r="BG7" s="87" t="s">
        <v>676</v>
      </c>
      <c r="BH7" s="124" t="s">
        <v>677</v>
      </c>
      <c r="BI7" s="34">
        <v>45046</v>
      </c>
      <c r="BJ7" s="87"/>
      <c r="BK7" s="87"/>
      <c r="BL7" s="34">
        <v>45107</v>
      </c>
      <c r="BM7" s="102"/>
      <c r="BN7" s="102"/>
      <c r="BO7" s="34">
        <v>45169</v>
      </c>
      <c r="BP7" s="102"/>
      <c r="BQ7" s="102"/>
      <c r="BR7" s="34">
        <v>45230</v>
      </c>
      <c r="BS7" s="102"/>
      <c r="BT7" s="102"/>
      <c r="BU7" s="34">
        <v>45291</v>
      </c>
      <c r="BV7" s="102"/>
      <c r="BW7" s="162"/>
    </row>
    <row r="8" spans="1:75" s="72" customFormat="1" ht="261" customHeight="1" x14ac:dyDescent="0.3">
      <c r="A8" s="794" t="s">
        <v>191</v>
      </c>
      <c r="B8" s="795" t="s">
        <v>95</v>
      </c>
      <c r="C8" s="795" t="s">
        <v>89</v>
      </c>
      <c r="D8" s="795" t="s">
        <v>76</v>
      </c>
      <c r="E8" s="795" t="s">
        <v>93</v>
      </c>
      <c r="F8" s="795" t="s">
        <v>678</v>
      </c>
      <c r="G8" s="795" t="s">
        <v>679</v>
      </c>
      <c r="H8" s="797" t="s">
        <v>680</v>
      </c>
      <c r="I8" s="795" t="s">
        <v>681</v>
      </c>
      <c r="J8" s="795" t="s">
        <v>96</v>
      </c>
      <c r="K8" s="795">
        <v>0</v>
      </c>
      <c r="L8" s="799">
        <v>0</v>
      </c>
      <c r="M8" s="795" t="s">
        <v>45</v>
      </c>
      <c r="N8" s="79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795" t="s">
        <v>84</v>
      </c>
      <c r="P8" s="796"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795" t="s">
        <v>70</v>
      </c>
      <c r="R8" s="80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96" t="s">
        <v>57</v>
      </c>
      <c r="T8" s="796" t="s">
        <v>58</v>
      </c>
      <c r="U8" s="798">
        <f>+MAX(N8,P8,R8)</f>
        <v>0.4</v>
      </c>
      <c r="V8" s="798" t="str">
        <f>IF(L8&lt;=20%,"Muy baja",IF(L8&lt;=40%,"Baja",IF(L8&lt;=60%,"Media",IF(L8&lt;=80%,"Alta",IF(L8&lt;=100%,"Muy alta",IF(L8&gt;=100%,"Muy alta",""))))))</f>
        <v>Muy baja</v>
      </c>
      <c r="W8" s="803"/>
      <c r="X8" s="726" t="str">
        <f>+IFERROR(VLOOKUP(V8,[2]Fórmula!$H$1:$I$6,2,FALSE),"")</f>
        <v/>
      </c>
      <c r="Y8" s="804" t="str">
        <f>IF(U8=20%,"Leve",IF(U8=40%,"Menor",IF(U8=60%,"Moderado",IF(U8=80%,"Mayor",IF(U8=100%,"Catastrófico","")))))</f>
        <v>Menor</v>
      </c>
      <c r="Z8" s="804">
        <f>+IFERROR(VLOOKUP(Y8,[2]Fórmula!$H$1:$I$6,2,FALSE),"")</f>
        <v>0.4</v>
      </c>
      <c r="AA8" s="807" t="str">
        <f>+IFERROR(VLOOKUP(V8&amp;Y8,[2]Fórmula!$C$2:$D$26,2,FALSE),"")</f>
        <v>Bajo</v>
      </c>
      <c r="AB8" s="806">
        <f>IF(AA8="Bajo",25%,IF(AA8="Moderado",50%,IF(AA8="Alto",75%,IF(AA8="Extremo",100%,""))))</f>
        <v>0.25</v>
      </c>
      <c r="AC8" s="805" t="s">
        <v>682</v>
      </c>
      <c r="AD8" s="521" t="s">
        <v>683</v>
      </c>
      <c r="AE8" s="521" t="s">
        <v>684</v>
      </c>
      <c r="AF8" s="521" t="s">
        <v>54</v>
      </c>
      <c r="AG8" s="525">
        <v>0.25</v>
      </c>
      <c r="AH8" s="521" t="s">
        <v>199</v>
      </c>
      <c r="AI8" s="525">
        <v>0.15</v>
      </c>
      <c r="AJ8" s="525">
        <v>0.4</v>
      </c>
      <c r="AK8" s="521" t="s">
        <v>200</v>
      </c>
      <c r="AL8" s="521" t="s">
        <v>191</v>
      </c>
      <c r="AM8" s="521" t="s">
        <v>685</v>
      </c>
      <c r="AN8" s="521" t="s">
        <v>23</v>
      </c>
      <c r="AO8" s="521" t="s">
        <v>686</v>
      </c>
      <c r="AP8" s="521" t="s">
        <v>40</v>
      </c>
      <c r="AQ8" s="521" t="s">
        <v>687</v>
      </c>
      <c r="AR8" s="521" t="s">
        <v>686</v>
      </c>
      <c r="AS8" s="521" t="s">
        <v>206</v>
      </c>
      <c r="AT8" s="521" t="s">
        <v>688</v>
      </c>
      <c r="AU8" s="521" t="s">
        <v>208</v>
      </c>
      <c r="AV8" s="521" t="s">
        <v>689</v>
      </c>
      <c r="AW8" s="74">
        <v>0.15</v>
      </c>
      <c r="AX8" s="801" t="s">
        <v>152</v>
      </c>
      <c r="AY8" s="802" t="s">
        <v>56</v>
      </c>
      <c r="AZ8" s="169">
        <v>1</v>
      </c>
      <c r="BA8" s="95" t="s">
        <v>690</v>
      </c>
      <c r="BB8" s="518" t="s">
        <v>691</v>
      </c>
      <c r="BC8" s="38">
        <v>44927</v>
      </c>
      <c r="BD8" s="38">
        <v>45291</v>
      </c>
      <c r="BE8" s="518" t="s">
        <v>686</v>
      </c>
      <c r="BF8" s="86">
        <v>44985</v>
      </c>
      <c r="BG8" s="87" t="s">
        <v>692</v>
      </c>
      <c r="BH8" s="124" t="s">
        <v>693</v>
      </c>
      <c r="BI8" s="34">
        <v>45046</v>
      </c>
      <c r="BJ8" s="87"/>
      <c r="BK8" s="87"/>
      <c r="BL8" s="34">
        <v>45107</v>
      </c>
      <c r="BM8" s="102"/>
      <c r="BN8" s="102"/>
      <c r="BO8" s="34">
        <v>45169</v>
      </c>
      <c r="BP8" s="102"/>
      <c r="BQ8" s="102"/>
      <c r="BR8" s="34">
        <v>45230</v>
      </c>
      <c r="BS8" s="102"/>
      <c r="BT8" s="102"/>
      <c r="BU8" s="34">
        <v>45291</v>
      </c>
      <c r="BV8" s="102"/>
      <c r="BW8" s="162"/>
    </row>
    <row r="9" spans="1:75" s="72" customFormat="1" ht="120" customHeight="1" x14ac:dyDescent="0.3">
      <c r="A9" s="794"/>
      <c r="B9" s="795"/>
      <c r="C9" s="795"/>
      <c r="D9" s="795"/>
      <c r="E9" s="795"/>
      <c r="F9" s="795"/>
      <c r="G9" s="795"/>
      <c r="H9" s="797"/>
      <c r="I9" s="795"/>
      <c r="J9" s="795"/>
      <c r="K9" s="795"/>
      <c r="L9" s="795"/>
      <c r="M9" s="795"/>
      <c r="N9" s="795"/>
      <c r="O9" s="795"/>
      <c r="P9" s="796"/>
      <c r="Q9" s="795"/>
      <c r="R9" s="800"/>
      <c r="S9" s="796"/>
      <c r="T9" s="796"/>
      <c r="U9" s="798"/>
      <c r="V9" s="798"/>
      <c r="W9" s="803"/>
      <c r="X9" s="726"/>
      <c r="Y9" s="804"/>
      <c r="Z9" s="804"/>
      <c r="AA9" s="807"/>
      <c r="AB9" s="806"/>
      <c r="AC9" s="805"/>
      <c r="AD9" s="521" t="s">
        <v>694</v>
      </c>
      <c r="AE9" s="521" t="s">
        <v>695</v>
      </c>
      <c r="AF9" s="521" t="s">
        <v>54</v>
      </c>
      <c r="AG9" s="525">
        <v>0.25</v>
      </c>
      <c r="AH9" s="521" t="s">
        <v>199</v>
      </c>
      <c r="AI9" s="525">
        <v>0.15</v>
      </c>
      <c r="AJ9" s="525">
        <v>0.4</v>
      </c>
      <c r="AK9" s="521" t="s">
        <v>200</v>
      </c>
      <c r="AL9" s="521" t="s">
        <v>201</v>
      </c>
      <c r="AM9" s="521" t="s">
        <v>696</v>
      </c>
      <c r="AN9" s="521" t="s">
        <v>23</v>
      </c>
      <c r="AO9" s="521" t="s">
        <v>697</v>
      </c>
      <c r="AP9" s="521" t="s">
        <v>40</v>
      </c>
      <c r="AQ9" s="521" t="s">
        <v>687</v>
      </c>
      <c r="AR9" s="521" t="s">
        <v>698</v>
      </c>
      <c r="AS9" s="521" t="s">
        <v>206</v>
      </c>
      <c r="AT9" s="521" t="s">
        <v>699</v>
      </c>
      <c r="AU9" s="521" t="s">
        <v>208</v>
      </c>
      <c r="AV9" s="521" t="s">
        <v>700</v>
      </c>
      <c r="AW9" s="74">
        <v>0.09</v>
      </c>
      <c r="AX9" s="801"/>
      <c r="AY9" s="802"/>
      <c r="AZ9" s="169">
        <v>2</v>
      </c>
      <c r="BA9" s="521" t="s">
        <v>701</v>
      </c>
      <c r="BB9" s="518" t="s">
        <v>691</v>
      </c>
      <c r="BC9" s="38">
        <v>44927</v>
      </c>
      <c r="BD9" s="38">
        <v>45291</v>
      </c>
      <c r="BE9" s="518" t="s">
        <v>698</v>
      </c>
      <c r="BF9" s="86">
        <v>44985</v>
      </c>
      <c r="BG9" s="87" t="s">
        <v>702</v>
      </c>
      <c r="BH9" s="87" t="s">
        <v>703</v>
      </c>
      <c r="BI9" s="34">
        <v>45046</v>
      </c>
      <c r="BJ9" s="87"/>
      <c r="BK9" s="87"/>
      <c r="BL9" s="34">
        <v>45107</v>
      </c>
      <c r="BM9" s="102"/>
      <c r="BN9" s="102"/>
      <c r="BO9" s="34">
        <v>45169</v>
      </c>
      <c r="BP9" s="102"/>
      <c r="BQ9" s="102"/>
      <c r="BR9" s="34">
        <v>45230</v>
      </c>
      <c r="BS9" s="102"/>
      <c r="BT9" s="102"/>
      <c r="BU9" s="34">
        <v>45291</v>
      </c>
      <c r="BV9" s="102"/>
      <c r="BW9" s="162"/>
    </row>
    <row r="10" spans="1:75" s="72" customFormat="1" ht="126" customHeight="1" x14ac:dyDescent="0.3">
      <c r="A10" s="794"/>
      <c r="B10" s="795"/>
      <c r="C10" s="795"/>
      <c r="D10" s="795"/>
      <c r="E10" s="795"/>
      <c r="F10" s="795"/>
      <c r="G10" s="795"/>
      <c r="H10" s="797"/>
      <c r="I10" s="795"/>
      <c r="J10" s="795"/>
      <c r="K10" s="795"/>
      <c r="L10" s="795"/>
      <c r="M10" s="795"/>
      <c r="N10" s="795"/>
      <c r="O10" s="795"/>
      <c r="P10" s="796"/>
      <c r="Q10" s="795"/>
      <c r="R10" s="800"/>
      <c r="S10" s="796"/>
      <c r="T10" s="796"/>
      <c r="U10" s="798"/>
      <c r="V10" s="798"/>
      <c r="W10" s="803"/>
      <c r="X10" s="726"/>
      <c r="Y10" s="804"/>
      <c r="Z10" s="804"/>
      <c r="AA10" s="807"/>
      <c r="AB10" s="806"/>
      <c r="AC10" s="805"/>
      <c r="AD10" s="521" t="s">
        <v>704</v>
      </c>
      <c r="AE10" s="521" t="s">
        <v>705</v>
      </c>
      <c r="AF10" s="521" t="s">
        <v>37</v>
      </c>
      <c r="AG10" s="525">
        <v>0.15</v>
      </c>
      <c r="AH10" s="521" t="s">
        <v>199</v>
      </c>
      <c r="AI10" s="525">
        <v>0.15</v>
      </c>
      <c r="AJ10" s="525">
        <v>0.3</v>
      </c>
      <c r="AK10" s="521" t="s">
        <v>200</v>
      </c>
      <c r="AL10" s="521" t="s">
        <v>201</v>
      </c>
      <c r="AM10" s="521" t="s">
        <v>706</v>
      </c>
      <c r="AN10" s="521" t="s">
        <v>23</v>
      </c>
      <c r="AO10" s="518" t="s">
        <v>707</v>
      </c>
      <c r="AP10" s="521" t="s">
        <v>40</v>
      </c>
      <c r="AQ10" s="521" t="s">
        <v>708</v>
      </c>
      <c r="AR10" s="518" t="s">
        <v>709</v>
      </c>
      <c r="AS10" s="521" t="s">
        <v>206</v>
      </c>
      <c r="AT10" s="521" t="s">
        <v>699</v>
      </c>
      <c r="AU10" s="521" t="s">
        <v>208</v>
      </c>
      <c r="AV10" s="521" t="s">
        <v>710</v>
      </c>
      <c r="AW10" s="74">
        <v>0.06</v>
      </c>
      <c r="AX10" s="801"/>
      <c r="AY10" s="802"/>
      <c r="AZ10" s="169">
        <v>3</v>
      </c>
      <c r="BA10" s="521" t="s">
        <v>711</v>
      </c>
      <c r="BB10" s="518" t="s">
        <v>691</v>
      </c>
      <c r="BC10" s="38">
        <v>44927</v>
      </c>
      <c r="BD10" s="38">
        <v>45291</v>
      </c>
      <c r="BE10" s="518" t="s">
        <v>709</v>
      </c>
      <c r="BF10" s="86">
        <v>44985</v>
      </c>
      <c r="BG10" s="87" t="s">
        <v>712</v>
      </c>
      <c r="BH10" s="87" t="s">
        <v>713</v>
      </c>
      <c r="BI10" s="34">
        <v>45046</v>
      </c>
      <c r="BJ10" s="87"/>
      <c r="BK10" s="87"/>
      <c r="BL10" s="34">
        <v>45107</v>
      </c>
      <c r="BM10" s="102"/>
      <c r="BN10" s="102"/>
      <c r="BO10" s="34">
        <v>45169</v>
      </c>
      <c r="BP10" s="102"/>
      <c r="BQ10" s="102"/>
      <c r="BR10" s="34">
        <v>45230</v>
      </c>
      <c r="BS10" s="102"/>
      <c r="BT10" s="102"/>
      <c r="BU10" s="34">
        <v>45291</v>
      </c>
      <c r="BV10" s="102"/>
      <c r="BW10" s="162"/>
    </row>
    <row r="11" spans="1:75" s="72" customFormat="1" ht="201" customHeight="1" x14ac:dyDescent="0.3">
      <c r="A11" s="523" t="s">
        <v>191</v>
      </c>
      <c r="B11" s="521" t="s">
        <v>95</v>
      </c>
      <c r="C11" s="521" t="s">
        <v>89</v>
      </c>
      <c r="D11" s="521" t="s">
        <v>12</v>
      </c>
      <c r="E11" s="521" t="s">
        <v>34</v>
      </c>
      <c r="F11" s="521" t="s">
        <v>714</v>
      </c>
      <c r="G11" s="521" t="s">
        <v>715</v>
      </c>
      <c r="H11" s="524" t="s">
        <v>716</v>
      </c>
      <c r="I11" s="521" t="s">
        <v>717</v>
      </c>
      <c r="J11" s="521" t="s">
        <v>96</v>
      </c>
      <c r="K11" s="521">
        <v>0</v>
      </c>
      <c r="L11" s="525">
        <v>0</v>
      </c>
      <c r="M11" s="521" t="s">
        <v>70</v>
      </c>
      <c r="N11" s="521">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521" t="s">
        <v>84</v>
      </c>
      <c r="P11" s="522" t="str">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
      </c>
      <c r="Q11" s="521" t="s">
        <v>70</v>
      </c>
      <c r="R11" s="522">
        <f>IF(Q11="Interrupción de la operación por menos de un día",20%,IF(Q11="Interrupción de la operación por un día completo",40%,IF(Q11="Interrupción de la operación mayor a 1 día y menor a 2 días",60%,IF(Q11="Interrupción de la operación por dos días completos",80%,IF(Q7="Interrupción de la operación por más de dos días",100%,IF(Q11="NA",0%,""))))))</f>
        <v>0</v>
      </c>
      <c r="S11" s="522" t="s">
        <v>57</v>
      </c>
      <c r="T11" s="522" t="s">
        <v>58</v>
      </c>
      <c r="U11" s="522">
        <f>+MAX(N11,P11,R11)</f>
        <v>0</v>
      </c>
      <c r="V11" s="516" t="s">
        <v>19</v>
      </c>
      <c r="W11" s="299">
        <v>0.2</v>
      </c>
      <c r="X11" s="433" t="str">
        <f>+IFERROR(VLOOKUP(V11,[2]Fórmula!$H$1:$I$6,2,FALSE),"")</f>
        <v/>
      </c>
      <c r="Y11" s="517" t="s">
        <v>36</v>
      </c>
      <c r="Z11" s="517">
        <f>+IFERROR(VLOOKUP(Y11,[2]Fórmula!$H$1:$I$6,2,FALSE),"")</f>
        <v>0.4</v>
      </c>
      <c r="AA11" s="432" t="str">
        <f>+IFERROR(VLOOKUP(V11&amp;Y11,[2]Fórmula!$C$2:$D$26,2,FALSE),"")</f>
        <v>Bajo</v>
      </c>
      <c r="AB11" s="519">
        <f>IF(AA11="Bajo",25%,IF(AA11="Moderado",50%,IF(AA11="Alto",75%,IF(AA11="Extremo",100%,""))))</f>
        <v>0.25</v>
      </c>
      <c r="AC11" s="312" t="s">
        <v>682</v>
      </c>
      <c r="AD11" s="128" t="s">
        <v>718</v>
      </c>
      <c r="AE11" s="129" t="s">
        <v>719</v>
      </c>
      <c r="AF11" s="524" t="s">
        <v>54</v>
      </c>
      <c r="AG11" s="519">
        <v>0.25</v>
      </c>
      <c r="AH11" s="524" t="s">
        <v>199</v>
      </c>
      <c r="AI11" s="519">
        <v>0.15</v>
      </c>
      <c r="AJ11" s="519">
        <v>0.4</v>
      </c>
      <c r="AK11" s="524" t="s">
        <v>200</v>
      </c>
      <c r="AL11" s="524" t="s">
        <v>191</v>
      </c>
      <c r="AM11" s="524" t="s">
        <v>685</v>
      </c>
      <c r="AN11" s="524" t="s">
        <v>23</v>
      </c>
      <c r="AO11" s="524" t="s">
        <v>720</v>
      </c>
      <c r="AP11" s="524" t="s">
        <v>40</v>
      </c>
      <c r="AQ11" s="524" t="s">
        <v>687</v>
      </c>
      <c r="AR11" s="524" t="s">
        <v>720</v>
      </c>
      <c r="AS11" s="524" t="s">
        <v>206</v>
      </c>
      <c r="AT11" s="524" t="s">
        <v>699</v>
      </c>
      <c r="AU11" s="524" t="s">
        <v>208</v>
      </c>
      <c r="AV11" s="524" t="s">
        <v>689</v>
      </c>
      <c r="AW11" s="96">
        <v>0.15</v>
      </c>
      <c r="AX11" s="517" t="s">
        <v>152</v>
      </c>
      <c r="AY11" s="431" t="s">
        <v>56</v>
      </c>
      <c r="AZ11" s="169">
        <v>1</v>
      </c>
      <c r="BA11" s="95" t="s">
        <v>721</v>
      </c>
      <c r="BB11" s="518" t="s">
        <v>691</v>
      </c>
      <c r="BC11" s="38">
        <v>44927</v>
      </c>
      <c r="BD11" s="38">
        <v>45291</v>
      </c>
      <c r="BE11" s="518" t="s">
        <v>722</v>
      </c>
      <c r="BF11" s="86">
        <v>44985</v>
      </c>
      <c r="BG11" s="87" t="s">
        <v>723</v>
      </c>
      <c r="BH11" s="87" t="s">
        <v>724</v>
      </c>
      <c r="BI11" s="34">
        <v>45046</v>
      </c>
      <c r="BJ11" s="87"/>
      <c r="BK11" s="87"/>
      <c r="BL11" s="34">
        <v>45107</v>
      </c>
      <c r="BM11" s="102"/>
      <c r="BN11" s="102"/>
      <c r="BO11" s="34">
        <v>45169</v>
      </c>
      <c r="BP11" s="102"/>
      <c r="BQ11" s="102"/>
      <c r="BR11" s="34">
        <v>45230</v>
      </c>
      <c r="BS11" s="102"/>
      <c r="BT11" s="102"/>
      <c r="BU11" s="34">
        <v>45291</v>
      </c>
      <c r="BV11" s="102"/>
      <c r="BW11" s="162"/>
    </row>
  </sheetData>
  <sheetProtection formatCells="0" formatColumns="0" formatRows="0"/>
  <mergeCells count="85">
    <mergeCell ref="AX8:AX10"/>
    <mergeCell ref="AS3:AT3"/>
    <mergeCell ref="AK2:AU2"/>
    <mergeCell ref="AY8:AY10"/>
    <mergeCell ref="V8:V10"/>
    <mergeCell ref="W8:W10"/>
    <mergeCell ref="Y8:Y10"/>
    <mergeCell ref="AC8:AC10"/>
    <mergeCell ref="Z8:Z10"/>
    <mergeCell ref="X8:X10"/>
    <mergeCell ref="AB8:AB10"/>
    <mergeCell ref="AA8:AA10"/>
    <mergeCell ref="AX4:AX7"/>
    <mergeCell ref="AY4:AY7"/>
    <mergeCell ref="V4:V7"/>
    <mergeCell ref="W4:W7"/>
    <mergeCell ref="I8:I10"/>
    <mergeCell ref="J8:J10"/>
    <mergeCell ref="R8:R10"/>
    <mergeCell ref="S8:S10"/>
    <mergeCell ref="Q8:Q10"/>
    <mergeCell ref="N8:N10"/>
    <mergeCell ref="O8:O10"/>
    <mergeCell ref="P8:P10"/>
    <mergeCell ref="U1:AC2"/>
    <mergeCell ref="AE2:AE3"/>
    <mergeCell ref="AF2:AI2"/>
    <mergeCell ref="A8:A10"/>
    <mergeCell ref="B8:B10"/>
    <mergeCell ref="C8:C10"/>
    <mergeCell ref="D8:D10"/>
    <mergeCell ref="E8:E10"/>
    <mergeCell ref="T8:T10"/>
    <mergeCell ref="F8:F10"/>
    <mergeCell ref="G8:G10"/>
    <mergeCell ref="H8:H10"/>
    <mergeCell ref="U8:U10"/>
    <mergeCell ref="K8:K10"/>
    <mergeCell ref="L8:L10"/>
    <mergeCell ref="M8:M10"/>
    <mergeCell ref="AD1:AU1"/>
    <mergeCell ref="AW1:AY1"/>
    <mergeCell ref="AD2:AD3"/>
    <mergeCell ref="BE2:BE3"/>
    <mergeCell ref="BB2:BB3"/>
    <mergeCell ref="AZ2:BA3"/>
    <mergeCell ref="BC2:BC3"/>
    <mergeCell ref="AL3:AM3"/>
    <mergeCell ref="BD2:BD3"/>
    <mergeCell ref="AY2:AY3"/>
    <mergeCell ref="AJ2:AJ3"/>
    <mergeCell ref="AV2:AX3"/>
    <mergeCell ref="AN3:AO3"/>
    <mergeCell ref="AP3:AQ3"/>
    <mergeCell ref="AZ1:BW1"/>
    <mergeCell ref="BF2:BW2"/>
    <mergeCell ref="AC4:AC7"/>
    <mergeCell ref="X4:X7"/>
    <mergeCell ref="U4:U7"/>
    <mergeCell ref="G4:G7"/>
    <mergeCell ref="H4:H7"/>
    <mergeCell ref="I4:I7"/>
    <mergeCell ref="J4:J7"/>
    <mergeCell ref="K4:K7"/>
    <mergeCell ref="L4:L7"/>
    <mergeCell ref="Y4:Y7"/>
    <mergeCell ref="Z4:Z7"/>
    <mergeCell ref="AA4:AA7"/>
    <mergeCell ref="AB4:AB7"/>
    <mergeCell ref="A1:T2"/>
    <mergeCell ref="A4:A7"/>
    <mergeCell ref="B4:B7"/>
    <mergeCell ref="C4:C7"/>
    <mergeCell ref="D4:D7"/>
    <mergeCell ref="E4:E7"/>
    <mergeCell ref="G3:H3"/>
    <mergeCell ref="T4:T7"/>
    <mergeCell ref="P4:P7"/>
    <mergeCell ref="Q4:Q7"/>
    <mergeCell ref="S4:S7"/>
    <mergeCell ref="R4:R7"/>
    <mergeCell ref="F4:F7"/>
    <mergeCell ref="M4:M7"/>
    <mergeCell ref="N4:N7"/>
    <mergeCell ref="O4:O7"/>
  </mergeCells>
  <conditionalFormatting sqref="AD4">
    <cfRule type="containsText" dxfId="1155" priority="54" operator="containsText" text="ALTA">
      <formula>NOT(ISERROR(SEARCH("ALTA",AD4)))</formula>
    </cfRule>
    <cfRule type="containsText" dxfId="1154" priority="53" operator="containsText" text="MEDIA">
      <formula>NOT(ISERROR(SEARCH("MEDIA",AD4)))</formula>
    </cfRule>
    <cfRule type="containsText" dxfId="1153" priority="52" operator="containsText" text="BAJA">
      <formula>NOT(ISERROR(SEARCH("BAJA",AD4)))</formula>
    </cfRule>
  </conditionalFormatting>
  <conditionalFormatting sqref="AD7">
    <cfRule type="containsText" dxfId="1152" priority="51" operator="containsText" text="ALTA">
      <formula>NOT(ISERROR(SEARCH("ALTA",AD7)))</formula>
    </cfRule>
    <cfRule type="containsText" dxfId="1151" priority="50" operator="containsText" text="MEDIA">
      <formula>NOT(ISERROR(SEARCH("MEDIA",AD7)))</formula>
    </cfRule>
    <cfRule type="containsText" dxfId="1150" priority="49" operator="containsText" text="BAJA">
      <formula>NOT(ISERROR(SEARCH("BAJA",AD7)))</formula>
    </cfRule>
  </conditionalFormatting>
  <conditionalFormatting sqref="AE4:AE5">
    <cfRule type="containsText" dxfId="1149" priority="57" operator="containsText" text="ALTA">
      <formula>NOT(ISERROR(SEARCH("ALTA",AE4)))</formula>
    </cfRule>
    <cfRule type="containsText" dxfId="1148" priority="56" operator="containsText" text="MEDIA">
      <formula>NOT(ISERROR(SEARCH("MEDIA",AE4)))</formula>
    </cfRule>
    <cfRule type="containsText" dxfId="1147" priority="55" operator="containsText" text="BAJA">
      <formula>NOT(ISERROR(SEARCH("BAJA",AE4)))</formula>
    </cfRule>
  </conditionalFormatting>
  <conditionalFormatting sqref="AK4:AL7">
    <cfRule type="containsText" dxfId="1146" priority="83" operator="containsText" text="ALTA">
      <formula>NOT(ISERROR(SEARCH("ALTA",AK4)))</formula>
    </cfRule>
    <cfRule type="containsText" dxfId="1145" priority="82" operator="containsText" text="MEDIA">
      <formula>NOT(ISERROR(SEARCH("MEDIA",AK4)))</formula>
    </cfRule>
    <cfRule type="containsText" dxfId="1144" priority="81" operator="containsText" text="BAJA">
      <formula>NOT(ISERROR(SEARCH("BAJA",AK4)))</formula>
    </cfRule>
  </conditionalFormatting>
  <conditionalFormatting sqref="AM4:AM5">
    <cfRule type="containsText" dxfId="1143" priority="43" operator="containsText" text="BAJA">
      <formula>NOT(ISERROR(SEARCH("BAJA",AM4)))</formula>
    </cfRule>
    <cfRule type="containsText" dxfId="1142" priority="44" operator="containsText" text="MEDIA">
      <formula>NOT(ISERROR(SEARCH("MEDIA",AM4)))</formula>
    </cfRule>
    <cfRule type="containsText" dxfId="1141" priority="45" operator="containsText" text="ALTA">
      <formula>NOT(ISERROR(SEARCH("ALTA",AM4)))</formula>
    </cfRule>
  </conditionalFormatting>
  <conditionalFormatting sqref="AO5:AO7">
    <cfRule type="containsText" dxfId="1140" priority="7" operator="containsText" text="BAJA">
      <formula>NOT(ISERROR(SEARCH("BAJA",AO5)))</formula>
    </cfRule>
    <cfRule type="containsText" dxfId="1139" priority="8" operator="containsText" text="MEDIA">
      <formula>NOT(ISERROR(SEARCH("MEDIA",AO5)))</formula>
    </cfRule>
    <cfRule type="containsText" dxfId="1138" priority="9" operator="containsText" text="ALTA">
      <formula>NOT(ISERROR(SEARCH("ALTA",AO5)))</formula>
    </cfRule>
  </conditionalFormatting>
  <conditionalFormatting sqref="AQ4:AR5">
    <cfRule type="containsText" dxfId="1137" priority="18" operator="containsText" text="ALTA">
      <formula>NOT(ISERROR(SEARCH("ALTA",AQ4)))</formula>
    </cfRule>
    <cfRule type="containsText" dxfId="1136" priority="17" operator="containsText" text="MEDIA">
      <formula>NOT(ISERROR(SEARCH("MEDIA",AQ4)))</formula>
    </cfRule>
    <cfRule type="containsText" dxfId="1135" priority="16" operator="containsText" text="BAJA">
      <formula>NOT(ISERROR(SEARCH("BAJA",AQ4)))</formula>
    </cfRule>
  </conditionalFormatting>
  <conditionalFormatting sqref="AS4:AT4">
    <cfRule type="containsText" dxfId="1134" priority="39" operator="containsText" text="ALTA">
      <formula>NOT(ISERROR(SEARCH("ALTA",AS4)))</formula>
    </cfRule>
    <cfRule type="containsText" dxfId="1133" priority="38" operator="containsText" text="MEDIA">
      <formula>NOT(ISERROR(SEARCH("MEDIA",AS4)))</formula>
    </cfRule>
    <cfRule type="containsText" dxfId="1132" priority="37" operator="containsText" text="BAJA">
      <formula>NOT(ISERROR(SEARCH("BAJA",AS4)))</formula>
    </cfRule>
  </conditionalFormatting>
  <conditionalFormatting sqref="AT4:AT7">
    <cfRule type="containsText" dxfId="1131" priority="6" operator="containsText" text="ALTA">
      <formula>NOT(ISERROR(SEARCH("ALTA",AT4)))</formula>
    </cfRule>
    <cfRule type="containsText" dxfId="1130" priority="4" operator="containsText" text="BAJA">
      <formula>NOT(ISERROR(SEARCH("BAJA",AT4)))</formula>
    </cfRule>
    <cfRule type="containsText" dxfId="1129" priority="5" operator="containsText" text="MEDIA">
      <formula>NOT(ISERROR(SEARCH("MEDIA",AT4)))</formula>
    </cfRule>
  </conditionalFormatting>
  <conditionalFormatting sqref="AT5">
    <cfRule type="containsText" dxfId="1128" priority="2" operator="containsText" text="MEDIA">
      <formula>NOT(ISERROR(SEARCH("MEDIA",AT5)))</formula>
    </cfRule>
    <cfRule type="containsText" dxfId="1127" priority="3" operator="containsText" text="ALTA">
      <formula>NOT(ISERROR(SEARCH("ALTA",AT5)))</formula>
    </cfRule>
    <cfRule type="containsText" dxfId="1126" priority="1" operator="containsText" text="BAJA">
      <formula>NOT(ISERROR(SEARCH("BAJA",AT5)))</formula>
    </cfRule>
  </conditionalFormatting>
  <conditionalFormatting sqref="AT6:AT7">
    <cfRule type="containsText" dxfId="1125" priority="32" operator="containsText" text="MEDIA">
      <formula>NOT(ISERROR(SEARCH("MEDIA",AT6)))</formula>
    </cfRule>
    <cfRule type="containsText" dxfId="1124" priority="33" operator="containsText" text="ALTA">
      <formula>NOT(ISERROR(SEARCH("ALTA",AT6)))</formula>
    </cfRule>
    <cfRule type="containsText" dxfId="1123" priority="31" operator="containsText" text="BAJA">
      <formula>NOT(ISERROR(SEARCH("BAJA",AT6)))</formula>
    </cfRule>
  </conditionalFormatting>
  <conditionalFormatting sqref="AV4:AW7">
    <cfRule type="containsText" dxfId="1122" priority="66" operator="containsText" text="MEDIA">
      <formula>NOT(ISERROR(SEARCH("MEDIA",AV4)))</formula>
    </cfRule>
    <cfRule type="containsText" dxfId="1121" priority="67" operator="containsText" text="ALTA">
      <formula>NOT(ISERROR(SEARCH("ALTA",AV4)))</formula>
    </cfRule>
    <cfRule type="containsText" dxfId="1120" priority="65" operator="containsText" text="BAJA">
      <formula>NOT(ISERROR(SEARCH("BAJA",AV4)))</formula>
    </cfRule>
  </conditionalFormatting>
  <conditionalFormatting sqref="AW4:AW7">
    <cfRule type="cellIs" dxfId="1119" priority="61" operator="greaterThan">
      <formula>75%</formula>
    </cfRule>
    <cfRule type="cellIs" dxfId="1118" priority="62" operator="between">
      <formula>51%</formula>
      <formula>75%</formula>
    </cfRule>
    <cfRule type="cellIs" dxfId="1117" priority="63" operator="between">
      <formula>26%</formula>
      <formula>50%</formula>
    </cfRule>
    <cfRule type="cellIs" dxfId="1116" priority="64" operator="between">
      <formula>0%</formula>
      <formula>25%</formula>
    </cfRule>
  </conditionalFormatting>
  <conditionalFormatting sqref="BA6">
    <cfRule type="containsText" dxfId="1115" priority="13" operator="containsText" text="BAJA">
      <formula>NOT(ISERROR(SEARCH("BAJA",BA6)))</formula>
    </cfRule>
    <cfRule type="containsText" dxfId="1114" priority="15" operator="containsText" text="ALTA">
      <formula>NOT(ISERROR(SEARCH("ALTA",BA6)))</formula>
    </cfRule>
    <cfRule type="containsText" dxfId="1113" priority="14" operator="containsText" text="MEDIA">
      <formula>NOT(ISERROR(SEARCH("MEDIA",BA6)))</formula>
    </cfRule>
  </conditionalFormatting>
  <dataValidations count="5">
    <dataValidation type="list" allowBlank="1" showInputMessage="1" showErrorMessage="1" sqref="AS4:AS7" xr:uid="{00000000-0002-0000-0500-000004000000}">
      <formula1>"Asignado,No Asignado"</formula1>
    </dataValidation>
    <dataValidation type="list" allowBlank="1" showInputMessage="1" showErrorMessage="1" sqref="AU4:AU7" xr:uid="{00000000-0002-0000-0500-000003000000}">
      <formula1>"Adecuado,Inadecuado"</formula1>
    </dataValidation>
    <dataValidation type="list" allowBlank="1" showInputMessage="1" showErrorMessage="1" sqref="AK4:AK7" xr:uid="{00000000-0002-0000-0500-000002000000}">
      <formula1>"Confiable,No confiable"</formula1>
    </dataValidation>
    <dataValidation type="list" allowBlank="1" showInputMessage="1" showErrorMessage="1" sqref="AH4:AH7" xr:uid="{00000000-0002-0000-0500-000001000000}">
      <formula1>"Manual,Automático"</formula1>
    </dataValidation>
    <dataValidation type="list" allowBlank="1" showInputMessage="1" showErrorMessage="1" sqref="A4 AL4:AL7" xr:uid="{00000000-0002-0000-0500-000000000000}">
      <formula1>"SI,NO"</formula1>
    </dataValidation>
  </dataValidations>
  <hyperlinks>
    <hyperlink ref="BH5" r:id="rId1" xr:uid="{71233D8A-D164-4C41-8EB8-57ACC4D535BE}"/>
    <hyperlink ref="BH6" r:id="rId2" xr:uid="{6F855842-E53E-4FE8-9833-6E9346283849}"/>
    <hyperlink ref="BH7" r:id="rId3" xr:uid="{92B03E70-1654-48D9-9E4D-33677D91B17B}"/>
    <hyperlink ref="BH8" r:id="rId4" xr:uid="{1E76FD42-6001-4477-9CBC-9C15560AE69B}"/>
  </hyperlink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6D1E-5E68-428F-8928-49DAB44B7708}">
  <dimension ref="A1:WXZ16"/>
  <sheetViews>
    <sheetView tabSelected="1" zoomScale="80" zoomScaleNormal="80" workbookViewId="0">
      <pane ySplit="3" topLeftCell="A15" activePane="bottomLeft" state="frozen"/>
      <selection activeCell="G4" sqref="G4:G13"/>
      <selection pane="bottomLeft" activeCell="G15" sqref="G15:G16"/>
    </sheetView>
  </sheetViews>
  <sheetFormatPr baseColWidth="10" defaultColWidth="11.44140625" defaultRowHeight="14.4" x14ac:dyDescent="0.3"/>
  <cols>
    <col min="1" max="1" width="14.109375" style="318" customWidth="1"/>
    <col min="2" max="2" width="14" style="325" customWidth="1"/>
    <col min="3" max="3" width="17.33203125" style="325" customWidth="1"/>
    <col min="4" max="4" width="19.44140625" style="325" customWidth="1"/>
    <col min="5" max="5" width="19.5546875" style="325" customWidth="1"/>
    <col min="6" max="6" width="59.6640625" style="320" customWidth="1"/>
    <col min="7" max="7" width="9.6640625" style="320" customWidth="1"/>
    <col min="8" max="8" width="26.33203125" style="320" customWidth="1"/>
    <col min="9" max="9" width="44.33203125" style="320" customWidth="1"/>
    <col min="10" max="10" width="14.6640625" style="320" bestFit="1" customWidth="1"/>
    <col min="11" max="11" width="16.6640625" style="320" customWidth="1"/>
    <col min="12" max="12" width="19.33203125" style="320" customWidth="1"/>
    <col min="13" max="13" width="35" style="320" customWidth="1"/>
    <col min="14" max="14" width="3.44140625" style="2" hidden="1" customWidth="1"/>
    <col min="15" max="15" width="36.21875" style="320" customWidth="1"/>
    <col min="16" max="16" width="3" style="2" hidden="1" customWidth="1"/>
    <col min="17" max="17" width="32.44140625" style="320" customWidth="1"/>
    <col min="18" max="18" width="3.44140625" style="2" hidden="1" customWidth="1"/>
    <col min="19" max="19" width="20" style="320" customWidth="1"/>
    <col min="20" max="20" width="21.88671875" style="320" customWidth="1"/>
    <col min="21" max="21" width="21.88671875" style="2" hidden="1" customWidth="1"/>
    <col min="22" max="22" width="15" style="320" customWidth="1"/>
    <col min="23" max="23" width="5.6640625" style="21" hidden="1" customWidth="1"/>
    <col min="24" max="24" width="13.6640625" style="320" customWidth="1"/>
    <col min="25" max="25" width="5.6640625" style="21" hidden="1" customWidth="1"/>
    <col min="26" max="26" width="16.88671875" style="320" bestFit="1" customWidth="1"/>
    <col min="27" max="27" width="5.44140625" style="2" hidden="1" customWidth="1"/>
    <col min="28" max="28" width="42.109375" style="320" customWidth="1"/>
    <col min="29" max="29" width="64" style="320" customWidth="1"/>
    <col min="30" max="30" width="62.44140625" style="683" hidden="1" customWidth="1"/>
    <col min="31" max="31" width="10" style="320" bestFit="1" customWidth="1"/>
    <col min="32" max="32" width="8.44140625" style="326" customWidth="1"/>
    <col min="33" max="33" width="20.33203125" style="326" customWidth="1"/>
    <col min="34" max="34" width="9" style="326" customWidth="1"/>
    <col min="35" max="35" width="14.109375" style="326" customWidth="1"/>
    <col min="36" max="36" width="16.44140625" style="320" customWidth="1"/>
    <col min="37" max="37" width="12.5546875" style="320" customWidth="1"/>
    <col min="38" max="38" width="63.6640625" style="320" customWidth="1"/>
    <col min="39" max="39" width="14.6640625" style="325" customWidth="1"/>
    <col min="40" max="40" width="36.5546875" style="320" customWidth="1"/>
    <col min="41" max="41" width="8.88671875" style="320" customWidth="1"/>
    <col min="42" max="42" width="12.109375" style="320" customWidth="1"/>
    <col min="43" max="43" width="14.88671875" style="320" customWidth="1"/>
    <col min="44" max="44" width="9.109375" style="320" customWidth="1"/>
    <col min="45" max="45" width="33.6640625" style="320" customWidth="1"/>
    <col min="46" max="46" width="22.5546875" style="320" customWidth="1"/>
    <col min="47" max="47" width="13.6640625" style="2" hidden="1" customWidth="1"/>
    <col min="48" max="48" width="13.6640625" style="24" hidden="1" customWidth="1"/>
    <col min="49" max="49" width="13.6640625" style="320" customWidth="1"/>
    <col min="50" max="50" width="15.33203125" style="320" customWidth="1"/>
    <col min="51" max="73" width="15.33203125" style="320" hidden="1" customWidth="1"/>
    <col min="74" max="74" width="2.33203125" style="323" customWidth="1"/>
    <col min="75" max="75" width="49.33203125" style="323" customWidth="1"/>
    <col min="76" max="76" width="17" style="322" customWidth="1"/>
    <col min="77" max="78" width="11.5546875" style="321" customWidth="1"/>
    <col min="79" max="79" width="21.88671875" style="320" customWidth="1"/>
    <col min="80" max="80" width="14.88671875" style="318" customWidth="1"/>
    <col min="81" max="81" width="58.44140625" style="318" customWidth="1"/>
    <col min="82" max="82" width="35.6640625" style="318" customWidth="1"/>
    <col min="83" max="83" width="14.88671875" style="318" customWidth="1"/>
    <col min="84" max="84" width="50.5546875" style="318" customWidth="1"/>
    <col min="85" max="85" width="29.109375" style="318" customWidth="1"/>
    <col min="86" max="86" width="14.88671875" style="318" customWidth="1"/>
    <col min="87" max="87" width="30.109375" style="319" customWidth="1"/>
    <col min="88" max="88" width="23.5546875" style="319" customWidth="1"/>
    <col min="89" max="89" width="21" style="318" customWidth="1"/>
    <col min="90" max="90" width="26.6640625" style="318" customWidth="1"/>
    <col min="91" max="91" width="24.44140625" style="318" customWidth="1"/>
    <col min="92" max="92" width="11.44140625" style="318"/>
    <col min="93" max="93" width="26.6640625" style="318" customWidth="1"/>
    <col min="94" max="94" width="25.109375" style="318" customWidth="1"/>
    <col min="95" max="95" width="14" style="318" customWidth="1"/>
    <col min="96" max="96" width="24.88671875" style="318" customWidth="1"/>
    <col min="97" max="97" width="26" style="318" customWidth="1"/>
    <col min="98" max="276" width="11.44140625" style="318"/>
    <col min="277" max="277" width="21.88671875" style="318" customWidth="1"/>
    <col min="278" max="278" width="13.88671875" style="318" customWidth="1"/>
    <col min="279" max="279" width="38.6640625" style="318" customWidth="1"/>
    <col min="280" max="280" width="3" style="318" bestFit="1" customWidth="1"/>
    <col min="281" max="281" width="32.33203125" style="318" customWidth="1"/>
    <col min="282" max="282" width="46.33203125" style="318" customWidth="1"/>
    <col min="283" max="283" width="19" style="318" customWidth="1"/>
    <col min="284" max="284" width="0" style="1" hidden="1" customWidth="1"/>
    <col min="285" max="285" width="17.6640625" style="318" customWidth="1"/>
    <col min="286" max="286" width="0" style="1" hidden="1" customWidth="1"/>
    <col min="287" max="287" width="22.33203125" style="318" customWidth="1"/>
    <col min="288" max="288" width="5.33203125" style="318" customWidth="1"/>
    <col min="289" max="289" width="36.33203125" style="318" customWidth="1"/>
    <col min="290" max="290" width="5.6640625" style="318" customWidth="1"/>
    <col min="291" max="291" width="0" style="1" hidden="1" customWidth="1"/>
    <col min="292" max="292" width="20.6640625" style="318" customWidth="1"/>
    <col min="293" max="293" width="4.88671875" style="318" customWidth="1"/>
    <col min="294" max="294" width="0" style="1" hidden="1" customWidth="1"/>
    <col min="295" max="295" width="24.6640625" style="318" customWidth="1"/>
    <col min="296" max="296" width="12.33203125" style="318" customWidth="1"/>
    <col min="297" max="297" width="0" style="1" hidden="1" customWidth="1"/>
    <col min="298" max="298" width="3.44140625" style="318" customWidth="1"/>
    <col min="299" max="299" width="0" style="1" hidden="1" customWidth="1"/>
    <col min="300" max="300" width="17.6640625" style="318" customWidth="1"/>
    <col min="301" max="301" width="3.44140625" style="318" customWidth="1"/>
    <col min="302" max="302" width="0" style="1" hidden="1" customWidth="1"/>
    <col min="303" max="303" width="23.6640625" style="318" customWidth="1"/>
    <col min="304" max="304" width="10" style="318" customWidth="1"/>
    <col min="305" max="305" width="0" style="1" hidden="1" customWidth="1"/>
    <col min="306" max="307" width="14.6640625" style="318" customWidth="1"/>
    <col min="308" max="308" width="12.88671875" style="318" customWidth="1"/>
    <col min="309" max="309" width="3.33203125" style="318" customWidth="1"/>
    <col min="310" max="310" width="30.33203125" style="318" customWidth="1"/>
    <col min="311" max="311" width="5" style="318" customWidth="1"/>
    <col min="312" max="312" width="0" style="1" hidden="1" customWidth="1"/>
    <col min="313" max="313" width="14.33203125" style="318" customWidth="1"/>
    <col min="314" max="314" width="5.6640625" style="318" customWidth="1"/>
    <col min="315" max="315" width="0" style="1" hidden="1" customWidth="1"/>
    <col min="316" max="316" width="17.33203125" style="318" customWidth="1"/>
    <col min="317" max="317" width="12.6640625" style="318" customWidth="1"/>
    <col min="318" max="318" width="0" style="1" hidden="1" customWidth="1"/>
    <col min="319" max="319" width="5.33203125" style="318" customWidth="1"/>
    <col min="320" max="320" width="0" style="1" hidden="1" customWidth="1"/>
    <col min="321" max="321" width="17" style="318" customWidth="1"/>
    <col min="322" max="322" width="6.33203125" style="318" customWidth="1"/>
    <col min="323" max="323" width="0" style="1" hidden="1" customWidth="1"/>
    <col min="324" max="324" width="14.33203125" style="318" customWidth="1"/>
    <col min="325" max="325" width="7.5546875" style="318" customWidth="1"/>
    <col min="326" max="326" width="0" style="1" hidden="1" customWidth="1"/>
    <col min="327" max="328" width="14.33203125" style="318" customWidth="1"/>
    <col min="329" max="329" width="20.88671875" style="318" customWidth="1"/>
    <col min="330" max="330" width="14.44140625" style="318" customWidth="1"/>
    <col min="331" max="331" width="15" style="318" customWidth="1"/>
    <col min="332" max="332" width="2.6640625" style="318" customWidth="1"/>
    <col min="333" max="333" width="11.6640625" style="318" customWidth="1"/>
    <col min="334" max="334" width="11.5546875" style="318" customWidth="1"/>
    <col min="335" max="335" width="2.33203125" style="318" customWidth="1"/>
    <col min="336" max="336" width="41" style="318" customWidth="1"/>
    <col min="337" max="337" width="14.33203125" style="318" customWidth="1"/>
    <col min="338" max="339" width="11.5546875" style="318" customWidth="1"/>
    <col min="340" max="340" width="21.88671875" style="318" customWidth="1"/>
    <col min="341" max="532" width="11.44140625" style="318"/>
    <col min="533" max="533" width="21.88671875" style="318" customWidth="1"/>
    <col min="534" max="534" width="13.88671875" style="318" customWidth="1"/>
    <col min="535" max="535" width="38.6640625" style="318" customWidth="1"/>
    <col min="536" max="536" width="3" style="318" bestFit="1" customWidth="1"/>
    <col min="537" max="537" width="32.33203125" style="318" customWidth="1"/>
    <col min="538" max="538" width="46.33203125" style="318" customWidth="1"/>
    <col min="539" max="539" width="19" style="318" customWidth="1"/>
    <col min="540" max="540" width="0" style="1" hidden="1" customWidth="1"/>
    <col min="541" max="541" width="17.6640625" style="318" customWidth="1"/>
    <col min="542" max="542" width="0" style="1" hidden="1" customWidth="1"/>
    <col min="543" max="543" width="22.33203125" style="318" customWidth="1"/>
    <col min="544" max="544" width="5.33203125" style="318" customWidth="1"/>
    <col min="545" max="545" width="36.33203125" style="318" customWidth="1"/>
    <col min="546" max="546" width="5.6640625" style="318" customWidth="1"/>
    <col min="547" max="547" width="0" style="1" hidden="1" customWidth="1"/>
    <col min="548" max="548" width="20.6640625" style="318" customWidth="1"/>
    <col min="549" max="549" width="4.88671875" style="318" customWidth="1"/>
    <col min="550" max="550" width="0" style="1" hidden="1" customWidth="1"/>
    <col min="551" max="551" width="24.6640625" style="318" customWidth="1"/>
    <col min="552" max="552" width="12.33203125" style="318" customWidth="1"/>
    <col min="553" max="553" width="0" style="1" hidden="1" customWidth="1"/>
    <col min="554" max="554" width="3.44140625" style="318" customWidth="1"/>
    <col min="555" max="555" width="0" style="1" hidden="1" customWidth="1"/>
    <col min="556" max="556" width="17.6640625" style="318" customWidth="1"/>
    <col min="557" max="557" width="3.44140625" style="318" customWidth="1"/>
    <col min="558" max="558" width="0" style="1" hidden="1" customWidth="1"/>
    <col min="559" max="559" width="23.6640625" style="318" customWidth="1"/>
    <col min="560" max="560" width="10" style="318" customWidth="1"/>
    <col min="561" max="561" width="0" style="1" hidden="1" customWidth="1"/>
    <col min="562" max="563" width="14.6640625" style="318" customWidth="1"/>
    <col min="564" max="564" width="12.88671875" style="318" customWidth="1"/>
    <col min="565" max="565" width="3.33203125" style="318" customWidth="1"/>
    <col min="566" max="566" width="30.33203125" style="318" customWidth="1"/>
    <col min="567" max="567" width="5" style="318" customWidth="1"/>
    <col min="568" max="568" width="0" style="1" hidden="1" customWidth="1"/>
    <col min="569" max="569" width="14.33203125" style="318" customWidth="1"/>
    <col min="570" max="570" width="5.6640625" style="318" customWidth="1"/>
    <col min="571" max="571" width="0" style="1" hidden="1" customWidth="1"/>
    <col min="572" max="572" width="17.33203125" style="318" customWidth="1"/>
    <col min="573" max="573" width="12.6640625" style="318" customWidth="1"/>
    <col min="574" max="574" width="0" style="1" hidden="1" customWidth="1"/>
    <col min="575" max="575" width="5.33203125" style="318" customWidth="1"/>
    <col min="576" max="576" width="0" style="1" hidden="1" customWidth="1"/>
    <col min="577" max="577" width="17" style="318" customWidth="1"/>
    <col min="578" max="578" width="6.33203125" style="318" customWidth="1"/>
    <col min="579" max="579" width="0" style="1" hidden="1" customWidth="1"/>
    <col min="580" max="580" width="14.33203125" style="318" customWidth="1"/>
    <col min="581" max="581" width="7.5546875" style="318" customWidth="1"/>
    <col min="582" max="582" width="0" style="1" hidden="1" customWidth="1"/>
    <col min="583" max="584" width="14.33203125" style="318" customWidth="1"/>
    <col min="585" max="585" width="20.88671875" style="318" customWidth="1"/>
    <col min="586" max="586" width="14.44140625" style="318" customWidth="1"/>
    <col min="587" max="587" width="15" style="318" customWidth="1"/>
    <col min="588" max="588" width="2.6640625" style="318" customWidth="1"/>
    <col min="589" max="589" width="11.6640625" style="318" customWidth="1"/>
    <col min="590" max="590" width="11.5546875" style="318" customWidth="1"/>
    <col min="591" max="591" width="2.33203125" style="318" customWidth="1"/>
    <col min="592" max="592" width="41" style="318" customWidth="1"/>
    <col min="593" max="593" width="14.33203125" style="318" customWidth="1"/>
    <col min="594" max="595" width="11.5546875" style="318" customWidth="1"/>
    <col min="596" max="596" width="21.88671875" style="318" customWidth="1"/>
    <col min="597" max="788" width="11.44140625" style="318"/>
    <col min="789" max="789" width="21.88671875" style="318" customWidth="1"/>
    <col min="790" max="790" width="13.88671875" style="318" customWidth="1"/>
    <col min="791" max="791" width="38.6640625" style="318" customWidth="1"/>
    <col min="792" max="792" width="3" style="318" bestFit="1" customWidth="1"/>
    <col min="793" max="793" width="32.33203125" style="318" customWidth="1"/>
    <col min="794" max="794" width="46.33203125" style="318" customWidth="1"/>
    <col min="795" max="795" width="19" style="318" customWidth="1"/>
    <col min="796" max="796" width="0" style="1" hidden="1" customWidth="1"/>
    <col min="797" max="797" width="17.6640625" style="318" customWidth="1"/>
    <col min="798" max="798" width="0" style="1" hidden="1" customWidth="1"/>
    <col min="799" max="799" width="22.33203125" style="318" customWidth="1"/>
    <col min="800" max="800" width="5.33203125" style="318" customWidth="1"/>
    <col min="801" max="801" width="36.33203125" style="318" customWidth="1"/>
    <col min="802" max="802" width="5.6640625" style="318" customWidth="1"/>
    <col min="803" max="803" width="0" style="1" hidden="1" customWidth="1"/>
    <col min="804" max="804" width="20.6640625" style="318" customWidth="1"/>
    <col min="805" max="805" width="4.88671875" style="318" customWidth="1"/>
    <col min="806" max="806" width="0" style="1" hidden="1" customWidth="1"/>
    <col min="807" max="807" width="24.6640625" style="318" customWidth="1"/>
    <col min="808" max="808" width="12.33203125" style="318" customWidth="1"/>
    <col min="809" max="809" width="0" style="1" hidden="1" customWidth="1"/>
    <col min="810" max="810" width="3.44140625" style="318" customWidth="1"/>
    <col min="811" max="811" width="0" style="1" hidden="1" customWidth="1"/>
    <col min="812" max="812" width="17.6640625" style="318" customWidth="1"/>
    <col min="813" max="813" width="3.44140625" style="318" customWidth="1"/>
    <col min="814" max="814" width="0" style="1" hidden="1" customWidth="1"/>
    <col min="815" max="815" width="23.6640625" style="318" customWidth="1"/>
    <col min="816" max="816" width="10" style="318" customWidth="1"/>
    <col min="817" max="817" width="0" style="1" hidden="1" customWidth="1"/>
    <col min="818" max="819" width="14.6640625" style="318" customWidth="1"/>
    <col min="820" max="820" width="12.88671875" style="318" customWidth="1"/>
    <col min="821" max="821" width="3.33203125" style="318" customWidth="1"/>
    <col min="822" max="822" width="30.33203125" style="318" customWidth="1"/>
    <col min="823" max="823" width="5" style="318" customWidth="1"/>
    <col min="824" max="824" width="0" style="1" hidden="1" customWidth="1"/>
    <col min="825" max="825" width="14.33203125" style="318" customWidth="1"/>
    <col min="826" max="826" width="5.6640625" style="318" customWidth="1"/>
    <col min="827" max="827" width="0" style="1" hidden="1" customWidth="1"/>
    <col min="828" max="828" width="17.33203125" style="318" customWidth="1"/>
    <col min="829" max="829" width="12.6640625" style="318" customWidth="1"/>
    <col min="830" max="830" width="0" style="1" hidden="1" customWidth="1"/>
    <col min="831" max="831" width="5.33203125" style="318" customWidth="1"/>
    <col min="832" max="832" width="0" style="1" hidden="1" customWidth="1"/>
    <col min="833" max="833" width="17" style="318" customWidth="1"/>
    <col min="834" max="834" width="6.33203125" style="318" customWidth="1"/>
    <col min="835" max="835" width="0" style="1" hidden="1" customWidth="1"/>
    <col min="836" max="836" width="14.33203125" style="318" customWidth="1"/>
    <col min="837" max="837" width="7.5546875" style="318" customWidth="1"/>
    <col min="838" max="838" width="0" style="1" hidden="1" customWidth="1"/>
    <col min="839" max="840" width="14.33203125" style="318" customWidth="1"/>
    <col min="841" max="841" width="20.88671875" style="318" customWidth="1"/>
    <col min="842" max="842" width="14.44140625" style="318" customWidth="1"/>
    <col min="843" max="843" width="15" style="318" customWidth="1"/>
    <col min="844" max="844" width="2.6640625" style="318" customWidth="1"/>
    <col min="845" max="845" width="11.6640625" style="318" customWidth="1"/>
    <col min="846" max="846" width="11.5546875" style="318" customWidth="1"/>
    <col min="847" max="847" width="2.33203125" style="318" customWidth="1"/>
    <col min="848" max="848" width="41" style="318" customWidth="1"/>
    <col min="849" max="849" width="14.33203125" style="318" customWidth="1"/>
    <col min="850" max="851" width="11.5546875" style="318" customWidth="1"/>
    <col min="852" max="852" width="21.88671875" style="318" customWidth="1"/>
    <col min="853" max="1044" width="11.44140625" style="318"/>
    <col min="1045" max="1045" width="21.88671875" style="318" customWidth="1"/>
    <col min="1046" max="1046" width="13.88671875" style="318" customWidth="1"/>
    <col min="1047" max="1047" width="38.6640625" style="318" customWidth="1"/>
    <col min="1048" max="1048" width="3" style="318" bestFit="1" customWidth="1"/>
    <col min="1049" max="1049" width="32.33203125" style="318" customWidth="1"/>
    <col min="1050" max="1050" width="46.33203125" style="318" customWidth="1"/>
    <col min="1051" max="1051" width="19" style="318" customWidth="1"/>
    <col min="1052" max="1052" width="0" style="1" hidden="1" customWidth="1"/>
    <col min="1053" max="1053" width="17.6640625" style="318" customWidth="1"/>
    <col min="1054" max="1054" width="0" style="1" hidden="1" customWidth="1"/>
    <col min="1055" max="1055" width="22.33203125" style="318" customWidth="1"/>
    <col min="1056" max="1056" width="5.33203125" style="318" customWidth="1"/>
    <col min="1057" max="1057" width="36.33203125" style="318" customWidth="1"/>
    <col min="1058" max="1058" width="5.6640625" style="318" customWidth="1"/>
    <col min="1059" max="1059" width="0" style="1" hidden="1" customWidth="1"/>
    <col min="1060" max="1060" width="20.6640625" style="318" customWidth="1"/>
    <col min="1061" max="1061" width="4.88671875" style="318" customWidth="1"/>
    <col min="1062" max="1062" width="0" style="1" hidden="1" customWidth="1"/>
    <col min="1063" max="1063" width="24.6640625" style="318" customWidth="1"/>
    <col min="1064" max="1064" width="12.33203125" style="318" customWidth="1"/>
    <col min="1065" max="1065" width="0" style="1" hidden="1" customWidth="1"/>
    <col min="1066" max="1066" width="3.44140625" style="318" customWidth="1"/>
    <col min="1067" max="1067" width="0" style="1" hidden="1" customWidth="1"/>
    <col min="1068" max="1068" width="17.6640625" style="318" customWidth="1"/>
    <col min="1069" max="1069" width="3.44140625" style="318" customWidth="1"/>
    <col min="1070" max="1070" width="0" style="1" hidden="1" customWidth="1"/>
    <col min="1071" max="1071" width="23.6640625" style="318" customWidth="1"/>
    <col min="1072" max="1072" width="10" style="318" customWidth="1"/>
    <col min="1073" max="1073" width="0" style="1" hidden="1" customWidth="1"/>
    <col min="1074" max="1075" width="14.6640625" style="318" customWidth="1"/>
    <col min="1076" max="1076" width="12.88671875" style="318" customWidth="1"/>
    <col min="1077" max="1077" width="3.33203125" style="318" customWidth="1"/>
    <col min="1078" max="1078" width="30.33203125" style="318" customWidth="1"/>
    <col min="1079" max="1079" width="5" style="318" customWidth="1"/>
    <col min="1080" max="1080" width="0" style="1" hidden="1" customWidth="1"/>
    <col min="1081" max="1081" width="14.33203125" style="318" customWidth="1"/>
    <col min="1082" max="1082" width="5.6640625" style="318" customWidth="1"/>
    <col min="1083" max="1083" width="0" style="1" hidden="1" customWidth="1"/>
    <col min="1084" max="1084" width="17.33203125" style="318" customWidth="1"/>
    <col min="1085" max="1085" width="12.6640625" style="318" customWidth="1"/>
    <col min="1086" max="1086" width="0" style="1" hidden="1" customWidth="1"/>
    <col min="1087" max="1087" width="5.33203125" style="318" customWidth="1"/>
    <col min="1088" max="1088" width="0" style="1" hidden="1" customWidth="1"/>
    <col min="1089" max="1089" width="17" style="318" customWidth="1"/>
    <col min="1090" max="1090" width="6.33203125" style="318" customWidth="1"/>
    <col min="1091" max="1091" width="0" style="1" hidden="1" customWidth="1"/>
    <col min="1092" max="1092" width="14.33203125" style="318" customWidth="1"/>
    <col min="1093" max="1093" width="7.5546875" style="318" customWidth="1"/>
    <col min="1094" max="1094" width="0" style="1" hidden="1" customWidth="1"/>
    <col min="1095" max="1096" width="14.33203125" style="318" customWidth="1"/>
    <col min="1097" max="1097" width="20.88671875" style="318" customWidth="1"/>
    <col min="1098" max="1098" width="14.44140625" style="318" customWidth="1"/>
    <col min="1099" max="1099" width="15" style="318" customWidth="1"/>
    <col min="1100" max="1100" width="2.6640625" style="318" customWidth="1"/>
    <col min="1101" max="1101" width="11.6640625" style="318" customWidth="1"/>
    <col min="1102" max="1102" width="11.5546875" style="318" customWidth="1"/>
    <col min="1103" max="1103" width="2.33203125" style="318" customWidth="1"/>
    <col min="1104" max="1104" width="41" style="318" customWidth="1"/>
    <col min="1105" max="1105" width="14.33203125" style="318" customWidth="1"/>
    <col min="1106" max="1107" width="11.5546875" style="318" customWidth="1"/>
    <col min="1108" max="1108" width="21.88671875" style="318" customWidth="1"/>
    <col min="1109" max="1300" width="11.44140625" style="318"/>
    <col min="1301" max="1301" width="21.88671875" style="318" customWidth="1"/>
    <col min="1302" max="1302" width="13.88671875" style="318" customWidth="1"/>
    <col min="1303" max="1303" width="38.6640625" style="318" customWidth="1"/>
    <col min="1304" max="1304" width="3" style="318" bestFit="1" customWidth="1"/>
    <col min="1305" max="1305" width="32.33203125" style="318" customWidth="1"/>
    <col min="1306" max="1306" width="46.33203125" style="318" customWidth="1"/>
    <col min="1307" max="1307" width="19" style="318" customWidth="1"/>
    <col min="1308" max="1308" width="0" style="1" hidden="1" customWidth="1"/>
    <col min="1309" max="1309" width="17.6640625" style="318" customWidth="1"/>
    <col min="1310" max="1310" width="0" style="1" hidden="1" customWidth="1"/>
    <col min="1311" max="1311" width="22.33203125" style="318" customWidth="1"/>
    <col min="1312" max="1312" width="5.33203125" style="318" customWidth="1"/>
    <col min="1313" max="1313" width="36.33203125" style="318" customWidth="1"/>
    <col min="1314" max="1314" width="5.6640625" style="318" customWidth="1"/>
    <col min="1315" max="1315" width="0" style="1" hidden="1" customWidth="1"/>
    <col min="1316" max="1316" width="20.6640625" style="318" customWidth="1"/>
    <col min="1317" max="1317" width="4.88671875" style="318" customWidth="1"/>
    <col min="1318" max="1318" width="0" style="1" hidden="1" customWidth="1"/>
    <col min="1319" max="1319" width="24.6640625" style="318" customWidth="1"/>
    <col min="1320" max="1320" width="12.33203125" style="318" customWidth="1"/>
    <col min="1321" max="1321" width="0" style="1" hidden="1" customWidth="1"/>
    <col min="1322" max="1322" width="3.44140625" style="318" customWidth="1"/>
    <col min="1323" max="1323" width="0" style="1" hidden="1" customWidth="1"/>
    <col min="1324" max="1324" width="17.6640625" style="318" customWidth="1"/>
    <col min="1325" max="1325" width="3.44140625" style="318" customWidth="1"/>
    <col min="1326" max="1326" width="0" style="1" hidden="1" customWidth="1"/>
    <col min="1327" max="1327" width="23.6640625" style="318" customWidth="1"/>
    <col min="1328" max="1328" width="10" style="318" customWidth="1"/>
    <col min="1329" max="1329" width="0" style="1" hidden="1" customWidth="1"/>
    <col min="1330" max="1331" width="14.6640625" style="318" customWidth="1"/>
    <col min="1332" max="1332" width="12.88671875" style="318" customWidth="1"/>
    <col min="1333" max="1333" width="3.33203125" style="318" customWidth="1"/>
    <col min="1334" max="1334" width="30.33203125" style="318" customWidth="1"/>
    <col min="1335" max="1335" width="5" style="318" customWidth="1"/>
    <col min="1336" max="1336" width="0" style="1" hidden="1" customWidth="1"/>
    <col min="1337" max="1337" width="14.33203125" style="318" customWidth="1"/>
    <col min="1338" max="1338" width="5.6640625" style="318" customWidth="1"/>
    <col min="1339" max="1339" width="0" style="1" hidden="1" customWidth="1"/>
    <col min="1340" max="1340" width="17.33203125" style="318" customWidth="1"/>
    <col min="1341" max="1341" width="12.6640625" style="318" customWidth="1"/>
    <col min="1342" max="1342" width="0" style="1" hidden="1" customWidth="1"/>
    <col min="1343" max="1343" width="5.33203125" style="318" customWidth="1"/>
    <col min="1344" max="1344" width="0" style="1" hidden="1" customWidth="1"/>
    <col min="1345" max="1345" width="17" style="318" customWidth="1"/>
    <col min="1346" max="1346" width="6.33203125" style="318" customWidth="1"/>
    <col min="1347" max="1347" width="0" style="1" hidden="1" customWidth="1"/>
    <col min="1348" max="1348" width="14.33203125" style="318" customWidth="1"/>
    <col min="1349" max="1349" width="7.5546875" style="318" customWidth="1"/>
    <col min="1350" max="1350" width="0" style="1" hidden="1" customWidth="1"/>
    <col min="1351" max="1352" width="14.33203125" style="318" customWidth="1"/>
    <col min="1353" max="1353" width="20.88671875" style="318" customWidth="1"/>
    <col min="1354" max="1354" width="14.44140625" style="318" customWidth="1"/>
    <col min="1355" max="1355" width="15" style="318" customWidth="1"/>
    <col min="1356" max="1356" width="2.6640625" style="318" customWidth="1"/>
    <col min="1357" max="1357" width="11.6640625" style="318" customWidth="1"/>
    <col min="1358" max="1358" width="11.5546875" style="318" customWidth="1"/>
    <col min="1359" max="1359" width="2.33203125" style="318" customWidth="1"/>
    <col min="1360" max="1360" width="41" style="318" customWidth="1"/>
    <col min="1361" max="1361" width="14.33203125" style="318" customWidth="1"/>
    <col min="1362" max="1363" width="11.5546875" style="318" customWidth="1"/>
    <col min="1364" max="1364" width="21.88671875" style="318" customWidth="1"/>
    <col min="1365" max="1556" width="11.44140625" style="318"/>
    <col min="1557" max="1557" width="21.88671875" style="318" customWidth="1"/>
    <col min="1558" max="1558" width="13.88671875" style="318" customWidth="1"/>
    <col min="1559" max="1559" width="38.6640625" style="318" customWidth="1"/>
    <col min="1560" max="1560" width="3" style="318" bestFit="1" customWidth="1"/>
    <col min="1561" max="1561" width="32.33203125" style="318" customWidth="1"/>
    <col min="1562" max="1562" width="46.33203125" style="318" customWidth="1"/>
    <col min="1563" max="1563" width="19" style="318" customWidth="1"/>
    <col min="1564" max="1564" width="0" style="1" hidden="1" customWidth="1"/>
    <col min="1565" max="1565" width="17.6640625" style="318" customWidth="1"/>
    <col min="1566" max="1566" width="0" style="1" hidden="1" customWidth="1"/>
    <col min="1567" max="1567" width="22.33203125" style="318" customWidth="1"/>
    <col min="1568" max="1568" width="5.33203125" style="318" customWidth="1"/>
    <col min="1569" max="1569" width="36.33203125" style="318" customWidth="1"/>
    <col min="1570" max="1570" width="5.6640625" style="318" customWidth="1"/>
    <col min="1571" max="1571" width="0" style="1" hidden="1" customWidth="1"/>
    <col min="1572" max="1572" width="20.6640625" style="318" customWidth="1"/>
    <col min="1573" max="1573" width="4.88671875" style="318" customWidth="1"/>
    <col min="1574" max="1574" width="0" style="1" hidden="1" customWidth="1"/>
    <col min="1575" max="1575" width="24.6640625" style="318" customWidth="1"/>
    <col min="1576" max="1576" width="12.33203125" style="318" customWidth="1"/>
    <col min="1577" max="1577" width="0" style="1" hidden="1" customWidth="1"/>
    <col min="1578" max="1578" width="3.44140625" style="318" customWidth="1"/>
    <col min="1579" max="1579" width="0" style="1" hidden="1" customWidth="1"/>
    <col min="1580" max="1580" width="17.6640625" style="318" customWidth="1"/>
    <col min="1581" max="1581" width="3.44140625" style="318" customWidth="1"/>
    <col min="1582" max="1582" width="0" style="1" hidden="1" customWidth="1"/>
    <col min="1583" max="1583" width="23.6640625" style="318" customWidth="1"/>
    <col min="1584" max="1584" width="10" style="318" customWidth="1"/>
    <col min="1585" max="1585" width="0" style="1" hidden="1" customWidth="1"/>
    <col min="1586" max="1587" width="14.6640625" style="318" customWidth="1"/>
    <col min="1588" max="1588" width="12.88671875" style="318" customWidth="1"/>
    <col min="1589" max="1589" width="3.33203125" style="318" customWidth="1"/>
    <col min="1590" max="1590" width="30.33203125" style="318" customWidth="1"/>
    <col min="1591" max="1591" width="5" style="318" customWidth="1"/>
    <col min="1592" max="1592" width="0" style="1" hidden="1" customWidth="1"/>
    <col min="1593" max="1593" width="14.33203125" style="318" customWidth="1"/>
    <col min="1594" max="1594" width="5.6640625" style="318" customWidth="1"/>
    <col min="1595" max="1595" width="0" style="1" hidden="1" customWidth="1"/>
    <col min="1596" max="1596" width="17.33203125" style="318" customWidth="1"/>
    <col min="1597" max="1597" width="12.6640625" style="318" customWidth="1"/>
    <col min="1598" max="1598" width="0" style="1" hidden="1" customWidth="1"/>
    <col min="1599" max="1599" width="5.33203125" style="318" customWidth="1"/>
    <col min="1600" max="1600" width="0" style="1" hidden="1" customWidth="1"/>
    <col min="1601" max="1601" width="17" style="318" customWidth="1"/>
    <col min="1602" max="1602" width="6.33203125" style="318" customWidth="1"/>
    <col min="1603" max="1603" width="0" style="1" hidden="1" customWidth="1"/>
    <col min="1604" max="1604" width="14.33203125" style="318" customWidth="1"/>
    <col min="1605" max="1605" width="7.5546875" style="318" customWidth="1"/>
    <col min="1606" max="1606" width="0" style="1" hidden="1" customWidth="1"/>
    <col min="1607" max="1608" width="14.33203125" style="318" customWidth="1"/>
    <col min="1609" max="1609" width="20.88671875" style="318" customWidth="1"/>
    <col min="1610" max="1610" width="14.44140625" style="318" customWidth="1"/>
    <col min="1611" max="1611" width="15" style="318" customWidth="1"/>
    <col min="1612" max="1612" width="2.6640625" style="318" customWidth="1"/>
    <col min="1613" max="1613" width="11.6640625" style="318" customWidth="1"/>
    <col min="1614" max="1614" width="11.5546875" style="318" customWidth="1"/>
    <col min="1615" max="1615" width="2.33203125" style="318" customWidth="1"/>
    <col min="1616" max="1616" width="41" style="318" customWidth="1"/>
    <col min="1617" max="1617" width="14.33203125" style="318" customWidth="1"/>
    <col min="1618" max="1619" width="11.5546875" style="318" customWidth="1"/>
    <col min="1620" max="1620" width="21.88671875" style="318" customWidth="1"/>
    <col min="1621" max="1812" width="11.44140625" style="318"/>
    <col min="1813" max="1813" width="21.88671875" style="318" customWidth="1"/>
    <col min="1814" max="1814" width="13.88671875" style="318" customWidth="1"/>
    <col min="1815" max="1815" width="38.6640625" style="318" customWidth="1"/>
    <col min="1816" max="1816" width="3" style="318" bestFit="1" customWidth="1"/>
    <col min="1817" max="1817" width="32.33203125" style="318" customWidth="1"/>
    <col min="1818" max="1818" width="46.33203125" style="318" customWidth="1"/>
    <col min="1819" max="1819" width="19" style="318" customWidth="1"/>
    <col min="1820" max="1820" width="0" style="1" hidden="1" customWidth="1"/>
    <col min="1821" max="1821" width="17.6640625" style="318" customWidth="1"/>
    <col min="1822" max="1822" width="0" style="1" hidden="1" customWidth="1"/>
    <col min="1823" max="1823" width="22.33203125" style="318" customWidth="1"/>
    <col min="1824" max="1824" width="5.33203125" style="318" customWidth="1"/>
    <col min="1825" max="1825" width="36.33203125" style="318" customWidth="1"/>
    <col min="1826" max="1826" width="5.6640625" style="318" customWidth="1"/>
    <col min="1827" max="1827" width="0" style="1" hidden="1" customWidth="1"/>
    <col min="1828" max="1828" width="20.6640625" style="318" customWidth="1"/>
    <col min="1829" max="1829" width="4.88671875" style="318" customWidth="1"/>
    <col min="1830" max="1830" width="0" style="1" hidden="1" customWidth="1"/>
    <col min="1831" max="1831" width="24.6640625" style="318" customWidth="1"/>
    <col min="1832" max="1832" width="12.33203125" style="318" customWidth="1"/>
    <col min="1833" max="1833" width="0" style="1" hidden="1" customWidth="1"/>
    <col min="1834" max="1834" width="3.44140625" style="318" customWidth="1"/>
    <col min="1835" max="1835" width="0" style="1" hidden="1" customWidth="1"/>
    <col min="1836" max="1836" width="17.6640625" style="318" customWidth="1"/>
    <col min="1837" max="1837" width="3.44140625" style="318" customWidth="1"/>
    <col min="1838" max="1838" width="0" style="1" hidden="1" customWidth="1"/>
    <col min="1839" max="1839" width="23.6640625" style="318" customWidth="1"/>
    <col min="1840" max="1840" width="10" style="318" customWidth="1"/>
    <col min="1841" max="1841" width="0" style="1" hidden="1" customWidth="1"/>
    <col min="1842" max="1843" width="14.6640625" style="318" customWidth="1"/>
    <col min="1844" max="1844" width="12.88671875" style="318" customWidth="1"/>
    <col min="1845" max="1845" width="3.33203125" style="318" customWidth="1"/>
    <col min="1846" max="1846" width="30.33203125" style="318" customWidth="1"/>
    <col min="1847" max="1847" width="5" style="318" customWidth="1"/>
    <col min="1848" max="1848" width="0" style="1" hidden="1" customWidth="1"/>
    <col min="1849" max="1849" width="14.33203125" style="318" customWidth="1"/>
    <col min="1850" max="1850" width="5.6640625" style="318" customWidth="1"/>
    <col min="1851" max="1851" width="0" style="1" hidden="1" customWidth="1"/>
    <col min="1852" max="1852" width="17.33203125" style="318" customWidth="1"/>
    <col min="1853" max="1853" width="12.6640625" style="318" customWidth="1"/>
    <col min="1854" max="1854" width="0" style="1" hidden="1" customWidth="1"/>
    <col min="1855" max="1855" width="5.33203125" style="318" customWidth="1"/>
    <col min="1856" max="1856" width="0" style="1" hidden="1" customWidth="1"/>
    <col min="1857" max="1857" width="17" style="318" customWidth="1"/>
    <col min="1858" max="1858" width="6.33203125" style="318" customWidth="1"/>
    <col min="1859" max="1859" width="0" style="1" hidden="1" customWidth="1"/>
    <col min="1860" max="1860" width="14.33203125" style="318" customWidth="1"/>
    <col min="1861" max="1861" width="7.5546875" style="318" customWidth="1"/>
    <col min="1862" max="1862" width="0" style="1" hidden="1" customWidth="1"/>
    <col min="1863" max="1864" width="14.33203125" style="318" customWidth="1"/>
    <col min="1865" max="1865" width="20.88671875" style="318" customWidth="1"/>
    <col min="1866" max="1866" width="14.44140625" style="318" customWidth="1"/>
    <col min="1867" max="1867" width="15" style="318" customWidth="1"/>
    <col min="1868" max="1868" width="2.6640625" style="318" customWidth="1"/>
    <col min="1869" max="1869" width="11.6640625" style="318" customWidth="1"/>
    <col min="1870" max="1870" width="11.5546875" style="318" customWidth="1"/>
    <col min="1871" max="1871" width="2.33203125" style="318" customWidth="1"/>
    <col min="1872" max="1872" width="41" style="318" customWidth="1"/>
    <col min="1873" max="1873" width="14.33203125" style="318" customWidth="1"/>
    <col min="1874" max="1875" width="11.5546875" style="318" customWidth="1"/>
    <col min="1876" max="1876" width="21.88671875" style="318" customWidth="1"/>
    <col min="1877" max="2068" width="11.44140625" style="318"/>
    <col min="2069" max="2069" width="21.88671875" style="318" customWidth="1"/>
    <col min="2070" max="2070" width="13.88671875" style="318" customWidth="1"/>
    <col min="2071" max="2071" width="38.6640625" style="318" customWidth="1"/>
    <col min="2072" max="2072" width="3" style="318" bestFit="1" customWidth="1"/>
    <col min="2073" max="2073" width="32.33203125" style="318" customWidth="1"/>
    <col min="2074" max="2074" width="46.33203125" style="318" customWidth="1"/>
    <col min="2075" max="2075" width="19" style="318" customWidth="1"/>
    <col min="2076" max="2076" width="0" style="1" hidden="1" customWidth="1"/>
    <col min="2077" max="2077" width="17.6640625" style="318" customWidth="1"/>
    <col min="2078" max="2078" width="0" style="1" hidden="1" customWidth="1"/>
    <col min="2079" max="2079" width="22.33203125" style="318" customWidth="1"/>
    <col min="2080" max="2080" width="5.33203125" style="318" customWidth="1"/>
    <col min="2081" max="2081" width="36.33203125" style="318" customWidth="1"/>
    <col min="2082" max="2082" width="5.6640625" style="318" customWidth="1"/>
    <col min="2083" max="2083" width="0" style="1" hidden="1" customWidth="1"/>
    <col min="2084" max="2084" width="20.6640625" style="318" customWidth="1"/>
    <col min="2085" max="2085" width="4.88671875" style="318" customWidth="1"/>
    <col min="2086" max="2086" width="0" style="1" hidden="1" customWidth="1"/>
    <col min="2087" max="2087" width="24.6640625" style="318" customWidth="1"/>
    <col min="2088" max="2088" width="12.33203125" style="318" customWidth="1"/>
    <col min="2089" max="2089" width="0" style="1" hidden="1" customWidth="1"/>
    <col min="2090" max="2090" width="3.44140625" style="318" customWidth="1"/>
    <col min="2091" max="2091" width="0" style="1" hidden="1" customWidth="1"/>
    <col min="2092" max="2092" width="17.6640625" style="318" customWidth="1"/>
    <col min="2093" max="2093" width="3.44140625" style="318" customWidth="1"/>
    <col min="2094" max="2094" width="0" style="1" hidden="1" customWidth="1"/>
    <col min="2095" max="2095" width="23.6640625" style="318" customWidth="1"/>
    <col min="2096" max="2096" width="10" style="318" customWidth="1"/>
    <col min="2097" max="2097" width="0" style="1" hidden="1" customWidth="1"/>
    <col min="2098" max="2099" width="14.6640625" style="318" customWidth="1"/>
    <col min="2100" max="2100" width="12.88671875" style="318" customWidth="1"/>
    <col min="2101" max="2101" width="3.33203125" style="318" customWidth="1"/>
    <col min="2102" max="2102" width="30.33203125" style="318" customWidth="1"/>
    <col min="2103" max="2103" width="5" style="318" customWidth="1"/>
    <col min="2104" max="2104" width="0" style="1" hidden="1" customWidth="1"/>
    <col min="2105" max="2105" width="14.33203125" style="318" customWidth="1"/>
    <col min="2106" max="2106" width="5.6640625" style="318" customWidth="1"/>
    <col min="2107" max="2107" width="0" style="1" hidden="1" customWidth="1"/>
    <col min="2108" max="2108" width="17.33203125" style="318" customWidth="1"/>
    <col min="2109" max="2109" width="12.6640625" style="318" customWidth="1"/>
    <col min="2110" max="2110" width="0" style="1" hidden="1" customWidth="1"/>
    <col min="2111" max="2111" width="5.33203125" style="318" customWidth="1"/>
    <col min="2112" max="2112" width="0" style="1" hidden="1" customWidth="1"/>
    <col min="2113" max="2113" width="17" style="318" customWidth="1"/>
    <col min="2114" max="2114" width="6.33203125" style="318" customWidth="1"/>
    <col min="2115" max="2115" width="0" style="1" hidden="1" customWidth="1"/>
    <col min="2116" max="2116" width="14.33203125" style="318" customWidth="1"/>
    <col min="2117" max="2117" width="7.5546875" style="318" customWidth="1"/>
    <col min="2118" max="2118" width="0" style="1" hidden="1" customWidth="1"/>
    <col min="2119" max="2120" width="14.33203125" style="318" customWidth="1"/>
    <col min="2121" max="2121" width="20.88671875" style="318" customWidth="1"/>
    <col min="2122" max="2122" width="14.44140625" style="318" customWidth="1"/>
    <col min="2123" max="2123" width="15" style="318" customWidth="1"/>
    <col min="2124" max="2124" width="2.6640625" style="318" customWidth="1"/>
    <col min="2125" max="2125" width="11.6640625" style="318" customWidth="1"/>
    <col min="2126" max="2126" width="11.5546875" style="318" customWidth="1"/>
    <col min="2127" max="2127" width="2.33203125" style="318" customWidth="1"/>
    <col min="2128" max="2128" width="41" style="318" customWidth="1"/>
    <col min="2129" max="2129" width="14.33203125" style="318" customWidth="1"/>
    <col min="2130" max="2131" width="11.5546875" style="318" customWidth="1"/>
    <col min="2132" max="2132" width="21.88671875" style="318" customWidth="1"/>
    <col min="2133" max="2324" width="11.44140625" style="318"/>
    <col min="2325" max="2325" width="21.88671875" style="318" customWidth="1"/>
    <col min="2326" max="2326" width="13.88671875" style="318" customWidth="1"/>
    <col min="2327" max="2327" width="38.6640625" style="318" customWidth="1"/>
    <col min="2328" max="2328" width="3" style="318" bestFit="1" customWidth="1"/>
    <col min="2329" max="2329" width="32.33203125" style="318" customWidth="1"/>
    <col min="2330" max="2330" width="46.33203125" style="318" customWidth="1"/>
    <col min="2331" max="2331" width="19" style="318" customWidth="1"/>
    <col min="2332" max="2332" width="0" style="1" hidden="1" customWidth="1"/>
    <col min="2333" max="2333" width="17.6640625" style="318" customWidth="1"/>
    <col min="2334" max="2334" width="0" style="1" hidden="1" customWidth="1"/>
    <col min="2335" max="2335" width="22.33203125" style="318" customWidth="1"/>
    <col min="2336" max="2336" width="5.33203125" style="318" customWidth="1"/>
    <col min="2337" max="2337" width="36.33203125" style="318" customWidth="1"/>
    <col min="2338" max="2338" width="5.6640625" style="318" customWidth="1"/>
    <col min="2339" max="2339" width="0" style="1" hidden="1" customWidth="1"/>
    <col min="2340" max="2340" width="20.6640625" style="318" customWidth="1"/>
    <col min="2341" max="2341" width="4.88671875" style="318" customWidth="1"/>
    <col min="2342" max="2342" width="0" style="1" hidden="1" customWidth="1"/>
    <col min="2343" max="2343" width="24.6640625" style="318" customWidth="1"/>
    <col min="2344" max="2344" width="12.33203125" style="318" customWidth="1"/>
    <col min="2345" max="2345" width="0" style="1" hidden="1" customWidth="1"/>
    <col min="2346" max="2346" width="3.44140625" style="318" customWidth="1"/>
    <col min="2347" max="2347" width="0" style="1" hidden="1" customWidth="1"/>
    <col min="2348" max="2348" width="17.6640625" style="318" customWidth="1"/>
    <col min="2349" max="2349" width="3.44140625" style="318" customWidth="1"/>
    <col min="2350" max="2350" width="0" style="1" hidden="1" customWidth="1"/>
    <col min="2351" max="2351" width="23.6640625" style="318" customWidth="1"/>
    <col min="2352" max="2352" width="10" style="318" customWidth="1"/>
    <col min="2353" max="2353" width="0" style="1" hidden="1" customWidth="1"/>
    <col min="2354" max="2355" width="14.6640625" style="318" customWidth="1"/>
    <col min="2356" max="2356" width="12.88671875" style="318" customWidth="1"/>
    <col min="2357" max="2357" width="3.33203125" style="318" customWidth="1"/>
    <col min="2358" max="2358" width="30.33203125" style="318" customWidth="1"/>
    <col min="2359" max="2359" width="5" style="318" customWidth="1"/>
    <col min="2360" max="2360" width="0" style="1" hidden="1" customWidth="1"/>
    <col min="2361" max="2361" width="14.33203125" style="318" customWidth="1"/>
    <col min="2362" max="2362" width="5.6640625" style="318" customWidth="1"/>
    <col min="2363" max="2363" width="0" style="1" hidden="1" customWidth="1"/>
    <col min="2364" max="2364" width="17.33203125" style="318" customWidth="1"/>
    <col min="2365" max="2365" width="12.6640625" style="318" customWidth="1"/>
    <col min="2366" max="2366" width="0" style="1" hidden="1" customWidth="1"/>
    <col min="2367" max="2367" width="5.33203125" style="318" customWidth="1"/>
    <col min="2368" max="2368" width="0" style="1" hidden="1" customWidth="1"/>
    <col min="2369" max="2369" width="17" style="318" customWidth="1"/>
    <col min="2370" max="2370" width="6.33203125" style="318" customWidth="1"/>
    <col min="2371" max="2371" width="0" style="1" hidden="1" customWidth="1"/>
    <col min="2372" max="2372" width="14.33203125" style="318" customWidth="1"/>
    <col min="2373" max="2373" width="7.5546875" style="318" customWidth="1"/>
    <col min="2374" max="2374" width="0" style="1" hidden="1" customWidth="1"/>
    <col min="2375" max="2376" width="14.33203125" style="318" customWidth="1"/>
    <col min="2377" max="2377" width="20.88671875" style="318" customWidth="1"/>
    <col min="2378" max="2378" width="14.44140625" style="318" customWidth="1"/>
    <col min="2379" max="2379" width="15" style="318" customWidth="1"/>
    <col min="2380" max="2380" width="2.6640625" style="318" customWidth="1"/>
    <col min="2381" max="2381" width="11.6640625" style="318" customWidth="1"/>
    <col min="2382" max="2382" width="11.5546875" style="318" customWidth="1"/>
    <col min="2383" max="2383" width="2.33203125" style="318" customWidth="1"/>
    <col min="2384" max="2384" width="41" style="318" customWidth="1"/>
    <col min="2385" max="2385" width="14.33203125" style="318" customWidth="1"/>
    <col min="2386" max="2387" width="11.5546875" style="318" customWidth="1"/>
    <col min="2388" max="2388" width="21.88671875" style="318" customWidth="1"/>
    <col min="2389" max="2580" width="11.44140625" style="318"/>
    <col min="2581" max="2581" width="21.88671875" style="318" customWidth="1"/>
    <col min="2582" max="2582" width="13.88671875" style="318" customWidth="1"/>
    <col min="2583" max="2583" width="38.6640625" style="318" customWidth="1"/>
    <col min="2584" max="2584" width="3" style="318" bestFit="1" customWidth="1"/>
    <col min="2585" max="2585" width="32.33203125" style="318" customWidth="1"/>
    <col min="2586" max="2586" width="46.33203125" style="318" customWidth="1"/>
    <col min="2587" max="2587" width="19" style="318" customWidth="1"/>
    <col min="2588" max="2588" width="0" style="1" hidden="1" customWidth="1"/>
    <col min="2589" max="2589" width="17.6640625" style="318" customWidth="1"/>
    <col min="2590" max="2590" width="0" style="1" hidden="1" customWidth="1"/>
    <col min="2591" max="2591" width="22.33203125" style="318" customWidth="1"/>
    <col min="2592" max="2592" width="5.33203125" style="318" customWidth="1"/>
    <col min="2593" max="2593" width="36.33203125" style="318" customWidth="1"/>
    <col min="2594" max="2594" width="5.6640625" style="318" customWidth="1"/>
    <col min="2595" max="2595" width="0" style="1" hidden="1" customWidth="1"/>
    <col min="2596" max="2596" width="20.6640625" style="318" customWidth="1"/>
    <col min="2597" max="2597" width="4.88671875" style="318" customWidth="1"/>
    <col min="2598" max="2598" width="0" style="1" hidden="1" customWidth="1"/>
    <col min="2599" max="2599" width="24.6640625" style="318" customWidth="1"/>
    <col min="2600" max="2600" width="12.33203125" style="318" customWidth="1"/>
    <col min="2601" max="2601" width="0" style="1" hidden="1" customWidth="1"/>
    <col min="2602" max="2602" width="3.44140625" style="318" customWidth="1"/>
    <col min="2603" max="2603" width="0" style="1" hidden="1" customWidth="1"/>
    <col min="2604" max="2604" width="17.6640625" style="318" customWidth="1"/>
    <col min="2605" max="2605" width="3.44140625" style="318" customWidth="1"/>
    <col min="2606" max="2606" width="0" style="1" hidden="1" customWidth="1"/>
    <col min="2607" max="2607" width="23.6640625" style="318" customWidth="1"/>
    <col min="2608" max="2608" width="10" style="318" customWidth="1"/>
    <col min="2609" max="2609" width="0" style="1" hidden="1" customWidth="1"/>
    <col min="2610" max="2611" width="14.6640625" style="318" customWidth="1"/>
    <col min="2612" max="2612" width="12.88671875" style="318" customWidth="1"/>
    <col min="2613" max="2613" width="3.33203125" style="318" customWidth="1"/>
    <col min="2614" max="2614" width="30.33203125" style="318" customWidth="1"/>
    <col min="2615" max="2615" width="5" style="318" customWidth="1"/>
    <col min="2616" max="2616" width="0" style="1" hidden="1" customWidth="1"/>
    <col min="2617" max="2617" width="14.33203125" style="318" customWidth="1"/>
    <col min="2618" max="2618" width="5.6640625" style="318" customWidth="1"/>
    <col min="2619" max="2619" width="0" style="1" hidden="1" customWidth="1"/>
    <col min="2620" max="2620" width="17.33203125" style="318" customWidth="1"/>
    <col min="2621" max="2621" width="12.6640625" style="318" customWidth="1"/>
    <col min="2622" max="2622" width="0" style="1" hidden="1" customWidth="1"/>
    <col min="2623" max="2623" width="5.33203125" style="318" customWidth="1"/>
    <col min="2624" max="2624" width="0" style="1" hidden="1" customWidth="1"/>
    <col min="2625" max="2625" width="17" style="318" customWidth="1"/>
    <col min="2626" max="2626" width="6.33203125" style="318" customWidth="1"/>
    <col min="2627" max="2627" width="0" style="1" hidden="1" customWidth="1"/>
    <col min="2628" max="2628" width="14.33203125" style="318" customWidth="1"/>
    <col min="2629" max="2629" width="7.5546875" style="318" customWidth="1"/>
    <col min="2630" max="2630" width="0" style="1" hidden="1" customWidth="1"/>
    <col min="2631" max="2632" width="14.33203125" style="318" customWidth="1"/>
    <col min="2633" max="2633" width="20.88671875" style="318" customWidth="1"/>
    <col min="2634" max="2634" width="14.44140625" style="318" customWidth="1"/>
    <col min="2635" max="2635" width="15" style="318" customWidth="1"/>
    <col min="2636" max="2636" width="2.6640625" style="318" customWidth="1"/>
    <col min="2637" max="2637" width="11.6640625" style="318" customWidth="1"/>
    <col min="2638" max="2638" width="11.5546875" style="318" customWidth="1"/>
    <col min="2639" max="2639" width="2.33203125" style="318" customWidth="1"/>
    <col min="2640" max="2640" width="41" style="318" customWidth="1"/>
    <col min="2641" max="2641" width="14.33203125" style="318" customWidth="1"/>
    <col min="2642" max="2643" width="11.5546875" style="318" customWidth="1"/>
    <col min="2644" max="2644" width="21.88671875" style="318" customWidth="1"/>
    <col min="2645" max="2836" width="11.44140625" style="318"/>
    <col min="2837" max="2837" width="21.88671875" style="318" customWidth="1"/>
    <col min="2838" max="2838" width="13.88671875" style="318" customWidth="1"/>
    <col min="2839" max="2839" width="38.6640625" style="318" customWidth="1"/>
    <col min="2840" max="2840" width="3" style="318" bestFit="1" customWidth="1"/>
    <col min="2841" max="2841" width="32.33203125" style="318" customWidth="1"/>
    <col min="2842" max="2842" width="46.33203125" style="318" customWidth="1"/>
    <col min="2843" max="2843" width="19" style="318" customWidth="1"/>
    <col min="2844" max="2844" width="0" style="1" hidden="1" customWidth="1"/>
    <col min="2845" max="2845" width="17.6640625" style="318" customWidth="1"/>
    <col min="2846" max="2846" width="0" style="1" hidden="1" customWidth="1"/>
    <col min="2847" max="2847" width="22.33203125" style="318" customWidth="1"/>
    <col min="2848" max="2848" width="5.33203125" style="318" customWidth="1"/>
    <col min="2849" max="2849" width="36.33203125" style="318" customWidth="1"/>
    <col min="2850" max="2850" width="5.6640625" style="318" customWidth="1"/>
    <col min="2851" max="2851" width="0" style="1" hidden="1" customWidth="1"/>
    <col min="2852" max="2852" width="20.6640625" style="318" customWidth="1"/>
    <col min="2853" max="2853" width="4.88671875" style="318" customWidth="1"/>
    <col min="2854" max="2854" width="0" style="1" hidden="1" customWidth="1"/>
    <col min="2855" max="2855" width="24.6640625" style="318" customWidth="1"/>
    <col min="2856" max="2856" width="12.33203125" style="318" customWidth="1"/>
    <col min="2857" max="2857" width="0" style="1" hidden="1" customWidth="1"/>
    <col min="2858" max="2858" width="3.44140625" style="318" customWidth="1"/>
    <col min="2859" max="2859" width="0" style="1" hidden="1" customWidth="1"/>
    <col min="2860" max="2860" width="17.6640625" style="318" customWidth="1"/>
    <col min="2861" max="2861" width="3.44140625" style="318" customWidth="1"/>
    <col min="2862" max="2862" width="0" style="1" hidden="1" customWidth="1"/>
    <col min="2863" max="2863" width="23.6640625" style="318" customWidth="1"/>
    <col min="2864" max="2864" width="10" style="318" customWidth="1"/>
    <col min="2865" max="2865" width="0" style="1" hidden="1" customWidth="1"/>
    <col min="2866" max="2867" width="14.6640625" style="318" customWidth="1"/>
    <col min="2868" max="2868" width="12.88671875" style="318" customWidth="1"/>
    <col min="2869" max="2869" width="3.33203125" style="318" customWidth="1"/>
    <col min="2870" max="2870" width="30.33203125" style="318" customWidth="1"/>
    <col min="2871" max="2871" width="5" style="318" customWidth="1"/>
    <col min="2872" max="2872" width="0" style="1" hidden="1" customWidth="1"/>
    <col min="2873" max="2873" width="14.33203125" style="318" customWidth="1"/>
    <col min="2874" max="2874" width="5.6640625" style="318" customWidth="1"/>
    <col min="2875" max="2875" width="0" style="1" hidden="1" customWidth="1"/>
    <col min="2876" max="2876" width="17.33203125" style="318" customWidth="1"/>
    <col min="2877" max="2877" width="12.6640625" style="318" customWidth="1"/>
    <col min="2878" max="2878" width="0" style="1" hidden="1" customWidth="1"/>
    <col min="2879" max="2879" width="5.33203125" style="318" customWidth="1"/>
    <col min="2880" max="2880" width="0" style="1" hidden="1" customWidth="1"/>
    <col min="2881" max="2881" width="17" style="318" customWidth="1"/>
    <col min="2882" max="2882" width="6.33203125" style="318" customWidth="1"/>
    <col min="2883" max="2883" width="0" style="1" hidden="1" customWidth="1"/>
    <col min="2884" max="2884" width="14.33203125" style="318" customWidth="1"/>
    <col min="2885" max="2885" width="7.5546875" style="318" customWidth="1"/>
    <col min="2886" max="2886" width="0" style="1" hidden="1" customWidth="1"/>
    <col min="2887" max="2888" width="14.33203125" style="318" customWidth="1"/>
    <col min="2889" max="2889" width="20.88671875" style="318" customWidth="1"/>
    <col min="2890" max="2890" width="14.44140625" style="318" customWidth="1"/>
    <col min="2891" max="2891" width="15" style="318" customWidth="1"/>
    <col min="2892" max="2892" width="2.6640625" style="318" customWidth="1"/>
    <col min="2893" max="2893" width="11.6640625" style="318" customWidth="1"/>
    <col min="2894" max="2894" width="11.5546875" style="318" customWidth="1"/>
    <col min="2895" max="2895" width="2.33203125" style="318" customWidth="1"/>
    <col min="2896" max="2896" width="41" style="318" customWidth="1"/>
    <col min="2897" max="2897" width="14.33203125" style="318" customWidth="1"/>
    <col min="2898" max="2899" width="11.5546875" style="318" customWidth="1"/>
    <col min="2900" max="2900" width="21.88671875" style="318" customWidth="1"/>
    <col min="2901" max="3092" width="11.44140625" style="318"/>
    <col min="3093" max="3093" width="21.88671875" style="318" customWidth="1"/>
    <col min="3094" max="3094" width="13.88671875" style="318" customWidth="1"/>
    <col min="3095" max="3095" width="38.6640625" style="318" customWidth="1"/>
    <col min="3096" max="3096" width="3" style="318" bestFit="1" customWidth="1"/>
    <col min="3097" max="3097" width="32.33203125" style="318" customWidth="1"/>
    <col min="3098" max="3098" width="46.33203125" style="318" customWidth="1"/>
    <col min="3099" max="3099" width="19" style="318" customWidth="1"/>
    <col min="3100" max="3100" width="0" style="1" hidden="1" customWidth="1"/>
    <col min="3101" max="3101" width="17.6640625" style="318" customWidth="1"/>
    <col min="3102" max="3102" width="0" style="1" hidden="1" customWidth="1"/>
    <col min="3103" max="3103" width="22.33203125" style="318" customWidth="1"/>
    <col min="3104" max="3104" width="5.33203125" style="318" customWidth="1"/>
    <col min="3105" max="3105" width="36.33203125" style="318" customWidth="1"/>
    <col min="3106" max="3106" width="5.6640625" style="318" customWidth="1"/>
    <col min="3107" max="3107" width="0" style="1" hidden="1" customWidth="1"/>
    <col min="3108" max="3108" width="20.6640625" style="318" customWidth="1"/>
    <col min="3109" max="3109" width="4.88671875" style="318" customWidth="1"/>
    <col min="3110" max="3110" width="0" style="1" hidden="1" customWidth="1"/>
    <col min="3111" max="3111" width="24.6640625" style="318" customWidth="1"/>
    <col min="3112" max="3112" width="12.33203125" style="318" customWidth="1"/>
    <col min="3113" max="3113" width="0" style="1" hidden="1" customWidth="1"/>
    <col min="3114" max="3114" width="3.44140625" style="318" customWidth="1"/>
    <col min="3115" max="3115" width="0" style="1" hidden="1" customWidth="1"/>
    <col min="3116" max="3116" width="17.6640625" style="318" customWidth="1"/>
    <col min="3117" max="3117" width="3.44140625" style="318" customWidth="1"/>
    <col min="3118" max="3118" width="0" style="1" hidden="1" customWidth="1"/>
    <col min="3119" max="3119" width="23.6640625" style="318" customWidth="1"/>
    <col min="3120" max="3120" width="10" style="318" customWidth="1"/>
    <col min="3121" max="3121" width="0" style="1" hidden="1" customWidth="1"/>
    <col min="3122" max="3123" width="14.6640625" style="318" customWidth="1"/>
    <col min="3124" max="3124" width="12.88671875" style="318" customWidth="1"/>
    <col min="3125" max="3125" width="3.33203125" style="318" customWidth="1"/>
    <col min="3126" max="3126" width="30.33203125" style="318" customWidth="1"/>
    <col min="3127" max="3127" width="5" style="318" customWidth="1"/>
    <col min="3128" max="3128" width="0" style="1" hidden="1" customWidth="1"/>
    <col min="3129" max="3129" width="14.33203125" style="318" customWidth="1"/>
    <col min="3130" max="3130" width="5.6640625" style="318" customWidth="1"/>
    <col min="3131" max="3131" width="0" style="1" hidden="1" customWidth="1"/>
    <col min="3132" max="3132" width="17.33203125" style="318" customWidth="1"/>
    <col min="3133" max="3133" width="12.6640625" style="318" customWidth="1"/>
    <col min="3134" max="3134" width="0" style="1" hidden="1" customWidth="1"/>
    <col min="3135" max="3135" width="5.33203125" style="318" customWidth="1"/>
    <col min="3136" max="3136" width="0" style="1" hidden="1" customWidth="1"/>
    <col min="3137" max="3137" width="17" style="318" customWidth="1"/>
    <col min="3138" max="3138" width="6.33203125" style="318" customWidth="1"/>
    <col min="3139" max="3139" width="0" style="1" hidden="1" customWidth="1"/>
    <col min="3140" max="3140" width="14.33203125" style="318" customWidth="1"/>
    <col min="3141" max="3141" width="7.5546875" style="318" customWidth="1"/>
    <col min="3142" max="3142" width="0" style="1" hidden="1" customWidth="1"/>
    <col min="3143" max="3144" width="14.33203125" style="318" customWidth="1"/>
    <col min="3145" max="3145" width="20.88671875" style="318" customWidth="1"/>
    <col min="3146" max="3146" width="14.44140625" style="318" customWidth="1"/>
    <col min="3147" max="3147" width="15" style="318" customWidth="1"/>
    <col min="3148" max="3148" width="2.6640625" style="318" customWidth="1"/>
    <col min="3149" max="3149" width="11.6640625" style="318" customWidth="1"/>
    <col min="3150" max="3150" width="11.5546875" style="318" customWidth="1"/>
    <col min="3151" max="3151" width="2.33203125" style="318" customWidth="1"/>
    <col min="3152" max="3152" width="41" style="318" customWidth="1"/>
    <col min="3153" max="3153" width="14.33203125" style="318" customWidth="1"/>
    <col min="3154" max="3155" width="11.5546875" style="318" customWidth="1"/>
    <col min="3156" max="3156" width="21.88671875" style="318" customWidth="1"/>
    <col min="3157" max="3348" width="11.44140625" style="318"/>
    <col min="3349" max="3349" width="21.88671875" style="318" customWidth="1"/>
    <col min="3350" max="3350" width="13.88671875" style="318" customWidth="1"/>
    <col min="3351" max="3351" width="38.6640625" style="318" customWidth="1"/>
    <col min="3352" max="3352" width="3" style="318" bestFit="1" customWidth="1"/>
    <col min="3353" max="3353" width="32.33203125" style="318" customWidth="1"/>
    <col min="3354" max="3354" width="46.33203125" style="318" customWidth="1"/>
    <col min="3355" max="3355" width="19" style="318" customWidth="1"/>
    <col min="3356" max="3356" width="0" style="1" hidden="1" customWidth="1"/>
    <col min="3357" max="3357" width="17.6640625" style="318" customWidth="1"/>
    <col min="3358" max="3358" width="0" style="1" hidden="1" customWidth="1"/>
    <col min="3359" max="3359" width="22.33203125" style="318" customWidth="1"/>
    <col min="3360" max="3360" width="5.33203125" style="318" customWidth="1"/>
    <col min="3361" max="3361" width="36.33203125" style="318" customWidth="1"/>
    <col min="3362" max="3362" width="5.6640625" style="318" customWidth="1"/>
    <col min="3363" max="3363" width="0" style="1" hidden="1" customWidth="1"/>
    <col min="3364" max="3364" width="20.6640625" style="318" customWidth="1"/>
    <col min="3365" max="3365" width="4.88671875" style="318" customWidth="1"/>
    <col min="3366" max="3366" width="0" style="1" hidden="1" customWidth="1"/>
    <col min="3367" max="3367" width="24.6640625" style="318" customWidth="1"/>
    <col min="3368" max="3368" width="12.33203125" style="318" customWidth="1"/>
    <col min="3369" max="3369" width="0" style="1" hidden="1" customWidth="1"/>
    <col min="3370" max="3370" width="3.44140625" style="318" customWidth="1"/>
    <col min="3371" max="3371" width="0" style="1" hidden="1" customWidth="1"/>
    <col min="3372" max="3372" width="17.6640625" style="318" customWidth="1"/>
    <col min="3373" max="3373" width="3.44140625" style="318" customWidth="1"/>
    <col min="3374" max="3374" width="0" style="1" hidden="1" customWidth="1"/>
    <col min="3375" max="3375" width="23.6640625" style="318" customWidth="1"/>
    <col min="3376" max="3376" width="10" style="318" customWidth="1"/>
    <col min="3377" max="3377" width="0" style="1" hidden="1" customWidth="1"/>
    <col min="3378" max="3379" width="14.6640625" style="318" customWidth="1"/>
    <col min="3380" max="3380" width="12.88671875" style="318" customWidth="1"/>
    <col min="3381" max="3381" width="3.33203125" style="318" customWidth="1"/>
    <col min="3382" max="3382" width="30.33203125" style="318" customWidth="1"/>
    <col min="3383" max="3383" width="5" style="318" customWidth="1"/>
    <col min="3384" max="3384" width="0" style="1" hidden="1" customWidth="1"/>
    <col min="3385" max="3385" width="14.33203125" style="318" customWidth="1"/>
    <col min="3386" max="3386" width="5.6640625" style="318" customWidth="1"/>
    <col min="3387" max="3387" width="0" style="1" hidden="1" customWidth="1"/>
    <col min="3388" max="3388" width="17.33203125" style="318" customWidth="1"/>
    <col min="3389" max="3389" width="12.6640625" style="318" customWidth="1"/>
    <col min="3390" max="3390" width="0" style="1" hidden="1" customWidth="1"/>
    <col min="3391" max="3391" width="5.33203125" style="318" customWidth="1"/>
    <col min="3392" max="3392" width="0" style="1" hidden="1" customWidth="1"/>
    <col min="3393" max="3393" width="17" style="318" customWidth="1"/>
    <col min="3394" max="3394" width="6.33203125" style="318" customWidth="1"/>
    <col min="3395" max="3395" width="0" style="1" hidden="1" customWidth="1"/>
    <col min="3396" max="3396" width="14.33203125" style="318" customWidth="1"/>
    <col min="3397" max="3397" width="7.5546875" style="318" customWidth="1"/>
    <col min="3398" max="3398" width="0" style="1" hidden="1" customWidth="1"/>
    <col min="3399" max="3400" width="14.33203125" style="318" customWidth="1"/>
    <col min="3401" max="3401" width="20.88671875" style="318" customWidth="1"/>
    <col min="3402" max="3402" width="14.44140625" style="318" customWidth="1"/>
    <col min="3403" max="3403" width="15" style="318" customWidth="1"/>
    <col min="3404" max="3404" width="2.6640625" style="318" customWidth="1"/>
    <col min="3405" max="3405" width="11.6640625" style="318" customWidth="1"/>
    <col min="3406" max="3406" width="11.5546875" style="318" customWidth="1"/>
    <col min="3407" max="3407" width="2.33203125" style="318" customWidth="1"/>
    <col min="3408" max="3408" width="41" style="318" customWidth="1"/>
    <col min="3409" max="3409" width="14.33203125" style="318" customWidth="1"/>
    <col min="3410" max="3411" width="11.5546875" style="318" customWidth="1"/>
    <col min="3412" max="3412" width="21.88671875" style="318" customWidth="1"/>
    <col min="3413" max="3604" width="11.44140625" style="318"/>
    <col min="3605" max="3605" width="21.88671875" style="318" customWidth="1"/>
    <col min="3606" max="3606" width="13.88671875" style="318" customWidth="1"/>
    <col min="3607" max="3607" width="38.6640625" style="318" customWidth="1"/>
    <col min="3608" max="3608" width="3" style="318" bestFit="1" customWidth="1"/>
    <col min="3609" max="3609" width="32.33203125" style="318" customWidth="1"/>
    <col min="3610" max="3610" width="46.33203125" style="318" customWidth="1"/>
    <col min="3611" max="3611" width="19" style="318" customWidth="1"/>
    <col min="3612" max="3612" width="0" style="1" hidden="1" customWidth="1"/>
    <col min="3613" max="3613" width="17.6640625" style="318" customWidth="1"/>
    <col min="3614" max="3614" width="0" style="1" hidden="1" customWidth="1"/>
    <col min="3615" max="3615" width="22.33203125" style="318" customWidth="1"/>
    <col min="3616" max="3616" width="5.33203125" style="318" customWidth="1"/>
    <col min="3617" max="3617" width="36.33203125" style="318" customWidth="1"/>
    <col min="3618" max="3618" width="5.6640625" style="318" customWidth="1"/>
    <col min="3619" max="3619" width="0" style="1" hidden="1" customWidth="1"/>
    <col min="3620" max="3620" width="20.6640625" style="318" customWidth="1"/>
    <col min="3621" max="3621" width="4.88671875" style="318" customWidth="1"/>
    <col min="3622" max="3622" width="0" style="1" hidden="1" customWidth="1"/>
    <col min="3623" max="3623" width="24.6640625" style="318" customWidth="1"/>
    <col min="3624" max="3624" width="12.33203125" style="318" customWidth="1"/>
    <col min="3625" max="3625" width="0" style="1" hidden="1" customWidth="1"/>
    <col min="3626" max="3626" width="3.44140625" style="318" customWidth="1"/>
    <col min="3627" max="3627" width="0" style="1" hidden="1" customWidth="1"/>
    <col min="3628" max="3628" width="17.6640625" style="318" customWidth="1"/>
    <col min="3629" max="3629" width="3.44140625" style="318" customWidth="1"/>
    <col min="3630" max="3630" width="0" style="1" hidden="1" customWidth="1"/>
    <col min="3631" max="3631" width="23.6640625" style="318" customWidth="1"/>
    <col min="3632" max="3632" width="10" style="318" customWidth="1"/>
    <col min="3633" max="3633" width="0" style="1" hidden="1" customWidth="1"/>
    <col min="3634" max="3635" width="14.6640625" style="318" customWidth="1"/>
    <col min="3636" max="3636" width="12.88671875" style="318" customWidth="1"/>
    <col min="3637" max="3637" width="3.33203125" style="318" customWidth="1"/>
    <col min="3638" max="3638" width="30.33203125" style="318" customWidth="1"/>
    <col min="3639" max="3639" width="5" style="318" customWidth="1"/>
    <col min="3640" max="3640" width="0" style="1" hidden="1" customWidth="1"/>
    <col min="3641" max="3641" width="14.33203125" style="318" customWidth="1"/>
    <col min="3642" max="3642" width="5.6640625" style="318" customWidth="1"/>
    <col min="3643" max="3643" width="0" style="1" hidden="1" customWidth="1"/>
    <col min="3644" max="3644" width="17.33203125" style="318" customWidth="1"/>
    <col min="3645" max="3645" width="12.6640625" style="318" customWidth="1"/>
    <col min="3646" max="3646" width="0" style="1" hidden="1" customWidth="1"/>
    <col min="3647" max="3647" width="5.33203125" style="318" customWidth="1"/>
    <col min="3648" max="3648" width="0" style="1" hidden="1" customWidth="1"/>
    <col min="3649" max="3649" width="17" style="318" customWidth="1"/>
    <col min="3650" max="3650" width="6.33203125" style="318" customWidth="1"/>
    <col min="3651" max="3651" width="0" style="1" hidden="1" customWidth="1"/>
    <col min="3652" max="3652" width="14.33203125" style="318" customWidth="1"/>
    <col min="3653" max="3653" width="7.5546875" style="318" customWidth="1"/>
    <col min="3654" max="3654" width="0" style="1" hidden="1" customWidth="1"/>
    <col min="3655" max="3656" width="14.33203125" style="318" customWidth="1"/>
    <col min="3657" max="3657" width="20.88671875" style="318" customWidth="1"/>
    <col min="3658" max="3658" width="14.44140625" style="318" customWidth="1"/>
    <col min="3659" max="3659" width="15" style="318" customWidth="1"/>
    <col min="3660" max="3660" width="2.6640625" style="318" customWidth="1"/>
    <col min="3661" max="3661" width="11.6640625" style="318" customWidth="1"/>
    <col min="3662" max="3662" width="11.5546875" style="318" customWidth="1"/>
    <col min="3663" max="3663" width="2.33203125" style="318" customWidth="1"/>
    <col min="3664" max="3664" width="41" style="318" customWidth="1"/>
    <col min="3665" max="3665" width="14.33203125" style="318" customWidth="1"/>
    <col min="3666" max="3667" width="11.5546875" style="318" customWidth="1"/>
    <col min="3668" max="3668" width="21.88671875" style="318" customWidth="1"/>
    <col min="3669" max="3860" width="11.44140625" style="318"/>
    <col min="3861" max="3861" width="21.88671875" style="318" customWidth="1"/>
    <col min="3862" max="3862" width="13.88671875" style="318" customWidth="1"/>
    <col min="3863" max="3863" width="38.6640625" style="318" customWidth="1"/>
    <col min="3864" max="3864" width="3" style="318" bestFit="1" customWidth="1"/>
    <col min="3865" max="3865" width="32.33203125" style="318" customWidth="1"/>
    <col min="3866" max="3866" width="46.33203125" style="318" customWidth="1"/>
    <col min="3867" max="3867" width="19" style="318" customWidth="1"/>
    <col min="3868" max="3868" width="0" style="1" hidden="1" customWidth="1"/>
    <col min="3869" max="3869" width="17.6640625" style="318" customWidth="1"/>
    <col min="3870" max="3870" width="0" style="1" hidden="1" customWidth="1"/>
    <col min="3871" max="3871" width="22.33203125" style="318" customWidth="1"/>
    <col min="3872" max="3872" width="5.33203125" style="318" customWidth="1"/>
    <col min="3873" max="3873" width="36.33203125" style="318" customWidth="1"/>
    <col min="3874" max="3874" width="5.6640625" style="318" customWidth="1"/>
    <col min="3875" max="3875" width="0" style="1" hidden="1" customWidth="1"/>
    <col min="3876" max="3876" width="20.6640625" style="318" customWidth="1"/>
    <col min="3877" max="3877" width="4.88671875" style="318" customWidth="1"/>
    <col min="3878" max="3878" width="0" style="1" hidden="1" customWidth="1"/>
    <col min="3879" max="3879" width="24.6640625" style="318" customWidth="1"/>
    <col min="3880" max="3880" width="12.33203125" style="318" customWidth="1"/>
    <col min="3881" max="3881" width="0" style="1" hidden="1" customWidth="1"/>
    <col min="3882" max="3882" width="3.44140625" style="318" customWidth="1"/>
    <col min="3883" max="3883" width="0" style="1" hidden="1" customWidth="1"/>
    <col min="3884" max="3884" width="17.6640625" style="318" customWidth="1"/>
    <col min="3885" max="3885" width="3.44140625" style="318" customWidth="1"/>
    <col min="3886" max="3886" width="0" style="1" hidden="1" customWidth="1"/>
    <col min="3887" max="3887" width="23.6640625" style="318" customWidth="1"/>
    <col min="3888" max="3888" width="10" style="318" customWidth="1"/>
    <col min="3889" max="3889" width="0" style="1" hidden="1" customWidth="1"/>
    <col min="3890" max="3891" width="14.6640625" style="318" customWidth="1"/>
    <col min="3892" max="3892" width="12.88671875" style="318" customWidth="1"/>
    <col min="3893" max="3893" width="3.33203125" style="318" customWidth="1"/>
    <col min="3894" max="3894" width="30.33203125" style="318" customWidth="1"/>
    <col min="3895" max="3895" width="5" style="318" customWidth="1"/>
    <col min="3896" max="3896" width="0" style="1" hidden="1" customWidth="1"/>
    <col min="3897" max="3897" width="14.33203125" style="318" customWidth="1"/>
    <col min="3898" max="3898" width="5.6640625" style="318" customWidth="1"/>
    <col min="3899" max="3899" width="0" style="1" hidden="1" customWidth="1"/>
    <col min="3900" max="3900" width="17.33203125" style="318" customWidth="1"/>
    <col min="3901" max="3901" width="12.6640625" style="318" customWidth="1"/>
    <col min="3902" max="3902" width="0" style="1" hidden="1" customWidth="1"/>
    <col min="3903" max="3903" width="5.33203125" style="318" customWidth="1"/>
    <col min="3904" max="3904" width="0" style="1" hidden="1" customWidth="1"/>
    <col min="3905" max="3905" width="17" style="318" customWidth="1"/>
    <col min="3906" max="3906" width="6.33203125" style="318" customWidth="1"/>
    <col min="3907" max="3907" width="0" style="1" hidden="1" customWidth="1"/>
    <col min="3908" max="3908" width="14.33203125" style="318" customWidth="1"/>
    <col min="3909" max="3909" width="7.5546875" style="318" customWidth="1"/>
    <col min="3910" max="3910" width="0" style="1" hidden="1" customWidth="1"/>
    <col min="3911" max="3912" width="14.33203125" style="318" customWidth="1"/>
    <col min="3913" max="3913" width="20.88671875" style="318" customWidth="1"/>
    <col min="3914" max="3914" width="14.44140625" style="318" customWidth="1"/>
    <col min="3915" max="3915" width="15" style="318" customWidth="1"/>
    <col min="3916" max="3916" width="2.6640625" style="318" customWidth="1"/>
    <col min="3917" max="3917" width="11.6640625" style="318" customWidth="1"/>
    <col min="3918" max="3918" width="11.5546875" style="318" customWidth="1"/>
    <col min="3919" max="3919" width="2.33203125" style="318" customWidth="1"/>
    <col min="3920" max="3920" width="41" style="318" customWidth="1"/>
    <col min="3921" max="3921" width="14.33203125" style="318" customWidth="1"/>
    <col min="3922" max="3923" width="11.5546875" style="318" customWidth="1"/>
    <col min="3924" max="3924" width="21.88671875" style="318" customWidth="1"/>
    <col min="3925" max="4116" width="11.44140625" style="318"/>
    <col min="4117" max="4117" width="21.88671875" style="318" customWidth="1"/>
    <col min="4118" max="4118" width="13.88671875" style="318" customWidth="1"/>
    <col min="4119" max="4119" width="38.6640625" style="318" customWidth="1"/>
    <col min="4120" max="4120" width="3" style="318" bestFit="1" customWidth="1"/>
    <col min="4121" max="4121" width="32.33203125" style="318" customWidth="1"/>
    <col min="4122" max="4122" width="46.33203125" style="318" customWidth="1"/>
    <col min="4123" max="4123" width="19" style="318" customWidth="1"/>
    <col min="4124" max="4124" width="0" style="1" hidden="1" customWidth="1"/>
    <col min="4125" max="4125" width="17.6640625" style="318" customWidth="1"/>
    <col min="4126" max="4126" width="0" style="1" hidden="1" customWidth="1"/>
    <col min="4127" max="4127" width="22.33203125" style="318" customWidth="1"/>
    <col min="4128" max="4128" width="5.33203125" style="318" customWidth="1"/>
    <col min="4129" max="4129" width="36.33203125" style="318" customWidth="1"/>
    <col min="4130" max="4130" width="5.6640625" style="318" customWidth="1"/>
    <col min="4131" max="4131" width="0" style="1" hidden="1" customWidth="1"/>
    <col min="4132" max="4132" width="20.6640625" style="318" customWidth="1"/>
    <col min="4133" max="4133" width="4.88671875" style="318" customWidth="1"/>
    <col min="4134" max="4134" width="0" style="1" hidden="1" customWidth="1"/>
    <col min="4135" max="4135" width="24.6640625" style="318" customWidth="1"/>
    <col min="4136" max="4136" width="12.33203125" style="318" customWidth="1"/>
    <col min="4137" max="4137" width="0" style="1" hidden="1" customWidth="1"/>
    <col min="4138" max="4138" width="3.44140625" style="318" customWidth="1"/>
    <col min="4139" max="4139" width="0" style="1" hidden="1" customWidth="1"/>
    <col min="4140" max="4140" width="17.6640625" style="318" customWidth="1"/>
    <col min="4141" max="4141" width="3.44140625" style="318" customWidth="1"/>
    <col min="4142" max="4142" width="0" style="1" hidden="1" customWidth="1"/>
    <col min="4143" max="4143" width="23.6640625" style="318" customWidth="1"/>
    <col min="4144" max="4144" width="10" style="318" customWidth="1"/>
    <col min="4145" max="4145" width="0" style="1" hidden="1" customWidth="1"/>
    <col min="4146" max="4147" width="14.6640625" style="318" customWidth="1"/>
    <col min="4148" max="4148" width="12.88671875" style="318" customWidth="1"/>
    <col min="4149" max="4149" width="3.33203125" style="318" customWidth="1"/>
    <col min="4150" max="4150" width="30.33203125" style="318" customWidth="1"/>
    <col min="4151" max="4151" width="5" style="318" customWidth="1"/>
    <col min="4152" max="4152" width="0" style="1" hidden="1" customWidth="1"/>
    <col min="4153" max="4153" width="14.33203125" style="318" customWidth="1"/>
    <col min="4154" max="4154" width="5.6640625" style="318" customWidth="1"/>
    <col min="4155" max="4155" width="0" style="1" hidden="1" customWidth="1"/>
    <col min="4156" max="4156" width="17.33203125" style="318" customWidth="1"/>
    <col min="4157" max="4157" width="12.6640625" style="318" customWidth="1"/>
    <col min="4158" max="4158" width="0" style="1" hidden="1" customWidth="1"/>
    <col min="4159" max="4159" width="5.33203125" style="318" customWidth="1"/>
    <col min="4160" max="4160" width="0" style="1" hidden="1" customWidth="1"/>
    <col min="4161" max="4161" width="17" style="318" customWidth="1"/>
    <col min="4162" max="4162" width="6.33203125" style="318" customWidth="1"/>
    <col min="4163" max="4163" width="0" style="1" hidden="1" customWidth="1"/>
    <col min="4164" max="4164" width="14.33203125" style="318" customWidth="1"/>
    <col min="4165" max="4165" width="7.5546875" style="318" customWidth="1"/>
    <col min="4166" max="4166" width="0" style="1" hidden="1" customWidth="1"/>
    <col min="4167" max="4168" width="14.33203125" style="318" customWidth="1"/>
    <col min="4169" max="4169" width="20.88671875" style="318" customWidth="1"/>
    <col min="4170" max="4170" width="14.44140625" style="318" customWidth="1"/>
    <col min="4171" max="4171" width="15" style="318" customWidth="1"/>
    <col min="4172" max="4172" width="2.6640625" style="318" customWidth="1"/>
    <col min="4173" max="4173" width="11.6640625" style="318" customWidth="1"/>
    <col min="4174" max="4174" width="11.5546875" style="318" customWidth="1"/>
    <col min="4175" max="4175" width="2.33203125" style="318" customWidth="1"/>
    <col min="4176" max="4176" width="41" style="318" customWidth="1"/>
    <col min="4177" max="4177" width="14.33203125" style="318" customWidth="1"/>
    <col min="4178" max="4179" width="11.5546875" style="318" customWidth="1"/>
    <col min="4180" max="4180" width="21.88671875" style="318" customWidth="1"/>
    <col min="4181" max="4372" width="11.44140625" style="318"/>
    <col min="4373" max="4373" width="21.88671875" style="318" customWidth="1"/>
    <col min="4374" max="4374" width="13.88671875" style="318" customWidth="1"/>
    <col min="4375" max="4375" width="38.6640625" style="318" customWidth="1"/>
    <col min="4376" max="4376" width="3" style="318" bestFit="1" customWidth="1"/>
    <col min="4377" max="4377" width="32.33203125" style="318" customWidth="1"/>
    <col min="4378" max="4378" width="46.33203125" style="318" customWidth="1"/>
    <col min="4379" max="4379" width="19" style="318" customWidth="1"/>
    <col min="4380" max="4380" width="0" style="1" hidden="1" customWidth="1"/>
    <col min="4381" max="4381" width="17.6640625" style="318" customWidth="1"/>
    <col min="4382" max="4382" width="0" style="1" hidden="1" customWidth="1"/>
    <col min="4383" max="4383" width="22.33203125" style="318" customWidth="1"/>
    <col min="4384" max="4384" width="5.33203125" style="318" customWidth="1"/>
    <col min="4385" max="4385" width="36.33203125" style="318" customWidth="1"/>
    <col min="4386" max="4386" width="5.6640625" style="318" customWidth="1"/>
    <col min="4387" max="4387" width="0" style="1" hidden="1" customWidth="1"/>
    <col min="4388" max="4388" width="20.6640625" style="318" customWidth="1"/>
    <col min="4389" max="4389" width="4.88671875" style="318" customWidth="1"/>
    <col min="4390" max="4390" width="0" style="1" hidden="1" customWidth="1"/>
    <col min="4391" max="4391" width="24.6640625" style="318" customWidth="1"/>
    <col min="4392" max="4392" width="12.33203125" style="318" customWidth="1"/>
    <col min="4393" max="4393" width="0" style="1" hidden="1" customWidth="1"/>
    <col min="4394" max="4394" width="3.44140625" style="318" customWidth="1"/>
    <col min="4395" max="4395" width="0" style="1" hidden="1" customWidth="1"/>
    <col min="4396" max="4396" width="17.6640625" style="318" customWidth="1"/>
    <col min="4397" max="4397" width="3.44140625" style="318" customWidth="1"/>
    <col min="4398" max="4398" width="0" style="1" hidden="1" customWidth="1"/>
    <col min="4399" max="4399" width="23.6640625" style="318" customWidth="1"/>
    <col min="4400" max="4400" width="10" style="318" customWidth="1"/>
    <col min="4401" max="4401" width="0" style="1" hidden="1" customWidth="1"/>
    <col min="4402" max="4403" width="14.6640625" style="318" customWidth="1"/>
    <col min="4404" max="4404" width="12.88671875" style="318" customWidth="1"/>
    <col min="4405" max="4405" width="3.33203125" style="318" customWidth="1"/>
    <col min="4406" max="4406" width="30.33203125" style="318" customWidth="1"/>
    <col min="4407" max="4407" width="5" style="318" customWidth="1"/>
    <col min="4408" max="4408" width="0" style="1" hidden="1" customWidth="1"/>
    <col min="4409" max="4409" width="14.33203125" style="318" customWidth="1"/>
    <col min="4410" max="4410" width="5.6640625" style="318" customWidth="1"/>
    <col min="4411" max="4411" width="0" style="1" hidden="1" customWidth="1"/>
    <col min="4412" max="4412" width="17.33203125" style="318" customWidth="1"/>
    <col min="4413" max="4413" width="12.6640625" style="318" customWidth="1"/>
    <col min="4414" max="4414" width="0" style="1" hidden="1" customWidth="1"/>
    <col min="4415" max="4415" width="5.33203125" style="318" customWidth="1"/>
    <col min="4416" max="4416" width="0" style="1" hidden="1" customWidth="1"/>
    <col min="4417" max="4417" width="17" style="318" customWidth="1"/>
    <col min="4418" max="4418" width="6.33203125" style="318" customWidth="1"/>
    <col min="4419" max="4419" width="0" style="1" hidden="1" customWidth="1"/>
    <col min="4420" max="4420" width="14.33203125" style="318" customWidth="1"/>
    <col min="4421" max="4421" width="7.5546875" style="318" customWidth="1"/>
    <col min="4422" max="4422" width="0" style="1" hidden="1" customWidth="1"/>
    <col min="4423" max="4424" width="14.33203125" style="318" customWidth="1"/>
    <col min="4425" max="4425" width="20.88671875" style="318" customWidth="1"/>
    <col min="4426" max="4426" width="14.44140625" style="318" customWidth="1"/>
    <col min="4427" max="4427" width="15" style="318" customWidth="1"/>
    <col min="4428" max="4428" width="2.6640625" style="318" customWidth="1"/>
    <col min="4429" max="4429" width="11.6640625" style="318" customWidth="1"/>
    <col min="4430" max="4430" width="11.5546875" style="318" customWidth="1"/>
    <col min="4431" max="4431" width="2.33203125" style="318" customWidth="1"/>
    <col min="4432" max="4432" width="41" style="318" customWidth="1"/>
    <col min="4433" max="4433" width="14.33203125" style="318" customWidth="1"/>
    <col min="4434" max="4435" width="11.5546875" style="318" customWidth="1"/>
    <col min="4436" max="4436" width="21.88671875" style="318" customWidth="1"/>
    <col min="4437" max="4628" width="11.44140625" style="318"/>
    <col min="4629" max="4629" width="21.88671875" style="318" customWidth="1"/>
    <col min="4630" max="4630" width="13.88671875" style="318" customWidth="1"/>
    <col min="4631" max="4631" width="38.6640625" style="318" customWidth="1"/>
    <col min="4632" max="4632" width="3" style="318" bestFit="1" customWidth="1"/>
    <col min="4633" max="4633" width="32.33203125" style="318" customWidth="1"/>
    <col min="4634" max="4634" width="46.33203125" style="318" customWidth="1"/>
    <col min="4635" max="4635" width="19" style="318" customWidth="1"/>
    <col min="4636" max="4636" width="0" style="1" hidden="1" customWidth="1"/>
    <col min="4637" max="4637" width="17.6640625" style="318" customWidth="1"/>
    <col min="4638" max="4638" width="0" style="1" hidden="1" customWidth="1"/>
    <col min="4639" max="4639" width="22.33203125" style="318" customWidth="1"/>
    <col min="4640" max="4640" width="5.33203125" style="318" customWidth="1"/>
    <col min="4641" max="4641" width="36.33203125" style="318" customWidth="1"/>
    <col min="4642" max="4642" width="5.6640625" style="318" customWidth="1"/>
    <col min="4643" max="4643" width="0" style="1" hidden="1" customWidth="1"/>
    <col min="4644" max="4644" width="20.6640625" style="318" customWidth="1"/>
    <col min="4645" max="4645" width="4.88671875" style="318" customWidth="1"/>
    <col min="4646" max="4646" width="0" style="1" hidden="1" customWidth="1"/>
    <col min="4647" max="4647" width="24.6640625" style="318" customWidth="1"/>
    <col min="4648" max="4648" width="12.33203125" style="318" customWidth="1"/>
    <col min="4649" max="4649" width="0" style="1" hidden="1" customWidth="1"/>
    <col min="4650" max="4650" width="3.44140625" style="318" customWidth="1"/>
    <col min="4651" max="4651" width="0" style="1" hidden="1" customWidth="1"/>
    <col min="4652" max="4652" width="17.6640625" style="318" customWidth="1"/>
    <col min="4653" max="4653" width="3.44140625" style="318" customWidth="1"/>
    <col min="4654" max="4654" width="0" style="1" hidden="1" customWidth="1"/>
    <col min="4655" max="4655" width="23.6640625" style="318" customWidth="1"/>
    <col min="4656" max="4656" width="10" style="318" customWidth="1"/>
    <col min="4657" max="4657" width="0" style="1" hidden="1" customWidth="1"/>
    <col min="4658" max="4659" width="14.6640625" style="318" customWidth="1"/>
    <col min="4660" max="4660" width="12.88671875" style="318" customWidth="1"/>
    <col min="4661" max="4661" width="3.33203125" style="318" customWidth="1"/>
    <col min="4662" max="4662" width="30.33203125" style="318" customWidth="1"/>
    <col min="4663" max="4663" width="5" style="318" customWidth="1"/>
    <col min="4664" max="4664" width="0" style="1" hidden="1" customWidth="1"/>
    <col min="4665" max="4665" width="14.33203125" style="318" customWidth="1"/>
    <col min="4666" max="4666" width="5.6640625" style="318" customWidth="1"/>
    <col min="4667" max="4667" width="0" style="1" hidden="1" customWidth="1"/>
    <col min="4668" max="4668" width="17.33203125" style="318" customWidth="1"/>
    <col min="4669" max="4669" width="12.6640625" style="318" customWidth="1"/>
    <col min="4670" max="4670" width="0" style="1" hidden="1" customWidth="1"/>
    <col min="4671" max="4671" width="5.33203125" style="318" customWidth="1"/>
    <col min="4672" max="4672" width="0" style="1" hidden="1" customWidth="1"/>
    <col min="4673" max="4673" width="17" style="318" customWidth="1"/>
    <col min="4674" max="4674" width="6.33203125" style="318" customWidth="1"/>
    <col min="4675" max="4675" width="0" style="1" hidden="1" customWidth="1"/>
    <col min="4676" max="4676" width="14.33203125" style="318" customWidth="1"/>
    <col min="4677" max="4677" width="7.5546875" style="318" customWidth="1"/>
    <col min="4678" max="4678" width="0" style="1" hidden="1" customWidth="1"/>
    <col min="4679" max="4680" width="14.33203125" style="318" customWidth="1"/>
    <col min="4681" max="4681" width="20.88671875" style="318" customWidth="1"/>
    <col min="4682" max="4682" width="14.44140625" style="318" customWidth="1"/>
    <col min="4683" max="4683" width="15" style="318" customWidth="1"/>
    <col min="4684" max="4684" width="2.6640625" style="318" customWidth="1"/>
    <col min="4685" max="4685" width="11.6640625" style="318" customWidth="1"/>
    <col min="4686" max="4686" width="11.5546875" style="318" customWidth="1"/>
    <col min="4687" max="4687" width="2.33203125" style="318" customWidth="1"/>
    <col min="4688" max="4688" width="41" style="318" customWidth="1"/>
    <col min="4689" max="4689" width="14.33203125" style="318" customWidth="1"/>
    <col min="4690" max="4691" width="11.5546875" style="318" customWidth="1"/>
    <col min="4692" max="4692" width="21.88671875" style="318" customWidth="1"/>
    <col min="4693" max="4884" width="11.44140625" style="318"/>
    <col min="4885" max="4885" width="21.88671875" style="318" customWidth="1"/>
    <col min="4886" max="4886" width="13.88671875" style="318" customWidth="1"/>
    <col min="4887" max="4887" width="38.6640625" style="318" customWidth="1"/>
    <col min="4888" max="4888" width="3" style="318" bestFit="1" customWidth="1"/>
    <col min="4889" max="4889" width="32.33203125" style="318" customWidth="1"/>
    <col min="4890" max="4890" width="46.33203125" style="318" customWidth="1"/>
    <col min="4891" max="4891" width="19" style="318" customWidth="1"/>
    <col min="4892" max="4892" width="0" style="1" hidden="1" customWidth="1"/>
    <col min="4893" max="4893" width="17.6640625" style="318" customWidth="1"/>
    <col min="4894" max="4894" width="0" style="1" hidden="1" customWidth="1"/>
    <col min="4895" max="4895" width="22.33203125" style="318" customWidth="1"/>
    <col min="4896" max="4896" width="5.33203125" style="318" customWidth="1"/>
    <col min="4897" max="4897" width="36.33203125" style="318" customWidth="1"/>
    <col min="4898" max="4898" width="5.6640625" style="318" customWidth="1"/>
    <col min="4899" max="4899" width="0" style="1" hidden="1" customWidth="1"/>
    <col min="4900" max="4900" width="20.6640625" style="318" customWidth="1"/>
    <col min="4901" max="4901" width="4.88671875" style="318" customWidth="1"/>
    <col min="4902" max="4902" width="0" style="1" hidden="1" customWidth="1"/>
    <col min="4903" max="4903" width="24.6640625" style="318" customWidth="1"/>
    <col min="4904" max="4904" width="12.33203125" style="318" customWidth="1"/>
    <col min="4905" max="4905" width="0" style="1" hidden="1" customWidth="1"/>
    <col min="4906" max="4906" width="3.44140625" style="318" customWidth="1"/>
    <col min="4907" max="4907" width="0" style="1" hidden="1" customWidth="1"/>
    <col min="4908" max="4908" width="17.6640625" style="318" customWidth="1"/>
    <col min="4909" max="4909" width="3.44140625" style="318" customWidth="1"/>
    <col min="4910" max="4910" width="0" style="1" hidden="1" customWidth="1"/>
    <col min="4911" max="4911" width="23.6640625" style="318" customWidth="1"/>
    <col min="4912" max="4912" width="10" style="318" customWidth="1"/>
    <col min="4913" max="4913" width="0" style="1" hidden="1" customWidth="1"/>
    <col min="4914" max="4915" width="14.6640625" style="318" customWidth="1"/>
    <col min="4916" max="4916" width="12.88671875" style="318" customWidth="1"/>
    <col min="4917" max="4917" width="3.33203125" style="318" customWidth="1"/>
    <col min="4918" max="4918" width="30.33203125" style="318" customWidth="1"/>
    <col min="4919" max="4919" width="5" style="318" customWidth="1"/>
    <col min="4920" max="4920" width="0" style="1" hidden="1" customWidth="1"/>
    <col min="4921" max="4921" width="14.33203125" style="318" customWidth="1"/>
    <col min="4922" max="4922" width="5.6640625" style="318" customWidth="1"/>
    <col min="4923" max="4923" width="0" style="1" hidden="1" customWidth="1"/>
    <col min="4924" max="4924" width="17.33203125" style="318" customWidth="1"/>
    <col min="4925" max="4925" width="12.6640625" style="318" customWidth="1"/>
    <col min="4926" max="4926" width="0" style="1" hidden="1" customWidth="1"/>
    <col min="4927" max="4927" width="5.33203125" style="318" customWidth="1"/>
    <col min="4928" max="4928" width="0" style="1" hidden="1" customWidth="1"/>
    <col min="4929" max="4929" width="17" style="318" customWidth="1"/>
    <col min="4930" max="4930" width="6.33203125" style="318" customWidth="1"/>
    <col min="4931" max="4931" width="0" style="1" hidden="1" customWidth="1"/>
    <col min="4932" max="4932" width="14.33203125" style="318" customWidth="1"/>
    <col min="4933" max="4933" width="7.5546875" style="318" customWidth="1"/>
    <col min="4934" max="4934" width="0" style="1" hidden="1" customWidth="1"/>
    <col min="4935" max="4936" width="14.33203125" style="318" customWidth="1"/>
    <col min="4937" max="4937" width="20.88671875" style="318" customWidth="1"/>
    <col min="4938" max="4938" width="14.44140625" style="318" customWidth="1"/>
    <col min="4939" max="4939" width="15" style="318" customWidth="1"/>
    <col min="4940" max="4940" width="2.6640625" style="318" customWidth="1"/>
    <col min="4941" max="4941" width="11.6640625" style="318" customWidth="1"/>
    <col min="4942" max="4942" width="11.5546875" style="318" customWidth="1"/>
    <col min="4943" max="4943" width="2.33203125" style="318" customWidth="1"/>
    <col min="4944" max="4944" width="41" style="318" customWidth="1"/>
    <col min="4945" max="4945" width="14.33203125" style="318" customWidth="1"/>
    <col min="4946" max="4947" width="11.5546875" style="318" customWidth="1"/>
    <col min="4948" max="4948" width="21.88671875" style="318" customWidth="1"/>
    <col min="4949" max="5140" width="11.44140625" style="318"/>
    <col min="5141" max="5141" width="21.88671875" style="318" customWidth="1"/>
    <col min="5142" max="5142" width="13.88671875" style="318" customWidth="1"/>
    <col min="5143" max="5143" width="38.6640625" style="318" customWidth="1"/>
    <col min="5144" max="5144" width="3" style="318" bestFit="1" customWidth="1"/>
    <col min="5145" max="5145" width="32.33203125" style="318" customWidth="1"/>
    <col min="5146" max="5146" width="46.33203125" style="318" customWidth="1"/>
    <col min="5147" max="5147" width="19" style="318" customWidth="1"/>
    <col min="5148" max="5148" width="0" style="1" hidden="1" customWidth="1"/>
    <col min="5149" max="5149" width="17.6640625" style="318" customWidth="1"/>
    <col min="5150" max="5150" width="0" style="1" hidden="1" customWidth="1"/>
    <col min="5151" max="5151" width="22.33203125" style="318" customWidth="1"/>
    <col min="5152" max="5152" width="5.33203125" style="318" customWidth="1"/>
    <col min="5153" max="5153" width="36.33203125" style="318" customWidth="1"/>
    <col min="5154" max="5154" width="5.6640625" style="318" customWidth="1"/>
    <col min="5155" max="5155" width="0" style="1" hidden="1" customWidth="1"/>
    <col min="5156" max="5156" width="20.6640625" style="318" customWidth="1"/>
    <col min="5157" max="5157" width="4.88671875" style="318" customWidth="1"/>
    <col min="5158" max="5158" width="0" style="1" hidden="1" customWidth="1"/>
    <col min="5159" max="5159" width="24.6640625" style="318" customWidth="1"/>
    <col min="5160" max="5160" width="12.33203125" style="318" customWidth="1"/>
    <col min="5161" max="5161" width="0" style="1" hidden="1" customWidth="1"/>
    <col min="5162" max="5162" width="3.44140625" style="318" customWidth="1"/>
    <col min="5163" max="5163" width="0" style="1" hidden="1" customWidth="1"/>
    <col min="5164" max="5164" width="17.6640625" style="318" customWidth="1"/>
    <col min="5165" max="5165" width="3.44140625" style="318" customWidth="1"/>
    <col min="5166" max="5166" width="0" style="1" hidden="1" customWidth="1"/>
    <col min="5167" max="5167" width="23.6640625" style="318" customWidth="1"/>
    <col min="5168" max="5168" width="10" style="318" customWidth="1"/>
    <col min="5169" max="5169" width="0" style="1" hidden="1" customWidth="1"/>
    <col min="5170" max="5171" width="14.6640625" style="318" customWidth="1"/>
    <col min="5172" max="5172" width="12.88671875" style="318" customWidth="1"/>
    <col min="5173" max="5173" width="3.33203125" style="318" customWidth="1"/>
    <col min="5174" max="5174" width="30.33203125" style="318" customWidth="1"/>
    <col min="5175" max="5175" width="5" style="318" customWidth="1"/>
    <col min="5176" max="5176" width="0" style="1" hidden="1" customWidth="1"/>
    <col min="5177" max="5177" width="14.33203125" style="318" customWidth="1"/>
    <col min="5178" max="5178" width="5.6640625" style="318" customWidth="1"/>
    <col min="5179" max="5179" width="0" style="1" hidden="1" customWidth="1"/>
    <col min="5180" max="5180" width="17.33203125" style="318" customWidth="1"/>
    <col min="5181" max="5181" width="12.6640625" style="318" customWidth="1"/>
    <col min="5182" max="5182" width="0" style="1" hidden="1" customWidth="1"/>
    <col min="5183" max="5183" width="5.33203125" style="318" customWidth="1"/>
    <col min="5184" max="5184" width="0" style="1" hidden="1" customWidth="1"/>
    <col min="5185" max="5185" width="17" style="318" customWidth="1"/>
    <col min="5186" max="5186" width="6.33203125" style="318" customWidth="1"/>
    <col min="5187" max="5187" width="0" style="1" hidden="1" customWidth="1"/>
    <col min="5188" max="5188" width="14.33203125" style="318" customWidth="1"/>
    <col min="5189" max="5189" width="7.5546875" style="318" customWidth="1"/>
    <col min="5190" max="5190" width="0" style="1" hidden="1" customWidth="1"/>
    <col min="5191" max="5192" width="14.33203125" style="318" customWidth="1"/>
    <col min="5193" max="5193" width="20.88671875" style="318" customWidth="1"/>
    <col min="5194" max="5194" width="14.44140625" style="318" customWidth="1"/>
    <col min="5195" max="5195" width="15" style="318" customWidth="1"/>
    <col min="5196" max="5196" width="2.6640625" style="318" customWidth="1"/>
    <col min="5197" max="5197" width="11.6640625" style="318" customWidth="1"/>
    <col min="5198" max="5198" width="11.5546875" style="318" customWidth="1"/>
    <col min="5199" max="5199" width="2.33203125" style="318" customWidth="1"/>
    <col min="5200" max="5200" width="41" style="318" customWidth="1"/>
    <col min="5201" max="5201" width="14.33203125" style="318" customWidth="1"/>
    <col min="5202" max="5203" width="11.5546875" style="318" customWidth="1"/>
    <col min="5204" max="5204" width="21.88671875" style="318" customWidth="1"/>
    <col min="5205" max="5396" width="11.44140625" style="318"/>
    <col min="5397" max="5397" width="21.88671875" style="318" customWidth="1"/>
    <col min="5398" max="5398" width="13.88671875" style="318" customWidth="1"/>
    <col min="5399" max="5399" width="38.6640625" style="318" customWidth="1"/>
    <col min="5400" max="5400" width="3" style="318" bestFit="1" customWidth="1"/>
    <col min="5401" max="5401" width="32.33203125" style="318" customWidth="1"/>
    <col min="5402" max="5402" width="46.33203125" style="318" customWidth="1"/>
    <col min="5403" max="5403" width="19" style="318" customWidth="1"/>
    <col min="5404" max="5404" width="0" style="1" hidden="1" customWidth="1"/>
    <col min="5405" max="5405" width="17.6640625" style="318" customWidth="1"/>
    <col min="5406" max="5406" width="0" style="1" hidden="1" customWidth="1"/>
    <col min="5407" max="5407" width="22.33203125" style="318" customWidth="1"/>
    <col min="5408" max="5408" width="5.33203125" style="318" customWidth="1"/>
    <col min="5409" max="5409" width="36.33203125" style="318" customWidth="1"/>
    <col min="5410" max="5410" width="5.6640625" style="318" customWidth="1"/>
    <col min="5411" max="5411" width="0" style="1" hidden="1" customWidth="1"/>
    <col min="5412" max="5412" width="20.6640625" style="318" customWidth="1"/>
    <col min="5413" max="5413" width="4.88671875" style="318" customWidth="1"/>
    <col min="5414" max="5414" width="0" style="1" hidden="1" customWidth="1"/>
    <col min="5415" max="5415" width="24.6640625" style="318" customWidth="1"/>
    <col min="5416" max="5416" width="12.33203125" style="318" customWidth="1"/>
    <col min="5417" max="5417" width="0" style="1" hidden="1" customWidth="1"/>
    <col min="5418" max="5418" width="3.44140625" style="318" customWidth="1"/>
    <col min="5419" max="5419" width="0" style="1" hidden="1" customWidth="1"/>
    <col min="5420" max="5420" width="17.6640625" style="318" customWidth="1"/>
    <col min="5421" max="5421" width="3.44140625" style="318" customWidth="1"/>
    <col min="5422" max="5422" width="0" style="1" hidden="1" customWidth="1"/>
    <col min="5423" max="5423" width="23.6640625" style="318" customWidth="1"/>
    <col min="5424" max="5424" width="10" style="318" customWidth="1"/>
    <col min="5425" max="5425" width="0" style="1" hidden="1" customWidth="1"/>
    <col min="5426" max="5427" width="14.6640625" style="318" customWidth="1"/>
    <col min="5428" max="5428" width="12.88671875" style="318" customWidth="1"/>
    <col min="5429" max="5429" width="3.33203125" style="318" customWidth="1"/>
    <col min="5430" max="5430" width="30.33203125" style="318" customWidth="1"/>
    <col min="5431" max="5431" width="5" style="318" customWidth="1"/>
    <col min="5432" max="5432" width="0" style="1" hidden="1" customWidth="1"/>
    <col min="5433" max="5433" width="14.33203125" style="318" customWidth="1"/>
    <col min="5434" max="5434" width="5.6640625" style="318" customWidth="1"/>
    <col min="5435" max="5435" width="0" style="1" hidden="1" customWidth="1"/>
    <col min="5436" max="5436" width="17.33203125" style="318" customWidth="1"/>
    <col min="5437" max="5437" width="12.6640625" style="318" customWidth="1"/>
    <col min="5438" max="5438" width="0" style="1" hidden="1" customWidth="1"/>
    <col min="5439" max="5439" width="5.33203125" style="318" customWidth="1"/>
    <col min="5440" max="5440" width="0" style="1" hidden="1" customWidth="1"/>
    <col min="5441" max="5441" width="17" style="318" customWidth="1"/>
    <col min="5442" max="5442" width="6.33203125" style="318" customWidth="1"/>
    <col min="5443" max="5443" width="0" style="1" hidden="1" customWidth="1"/>
    <col min="5444" max="5444" width="14.33203125" style="318" customWidth="1"/>
    <col min="5445" max="5445" width="7.5546875" style="318" customWidth="1"/>
    <col min="5446" max="5446" width="0" style="1" hidden="1" customWidth="1"/>
    <col min="5447" max="5448" width="14.33203125" style="318" customWidth="1"/>
    <col min="5449" max="5449" width="20.88671875" style="318" customWidth="1"/>
    <col min="5450" max="5450" width="14.44140625" style="318" customWidth="1"/>
    <col min="5451" max="5451" width="15" style="318" customWidth="1"/>
    <col min="5452" max="5452" width="2.6640625" style="318" customWidth="1"/>
    <col min="5453" max="5453" width="11.6640625" style="318" customWidth="1"/>
    <col min="5454" max="5454" width="11.5546875" style="318" customWidth="1"/>
    <col min="5455" max="5455" width="2.33203125" style="318" customWidth="1"/>
    <col min="5456" max="5456" width="41" style="318" customWidth="1"/>
    <col min="5457" max="5457" width="14.33203125" style="318" customWidth="1"/>
    <col min="5458" max="5459" width="11.5546875" style="318" customWidth="1"/>
    <col min="5460" max="5460" width="21.88671875" style="318" customWidth="1"/>
    <col min="5461" max="5652" width="11.44140625" style="318"/>
    <col min="5653" max="5653" width="21.88671875" style="318" customWidth="1"/>
    <col min="5654" max="5654" width="13.88671875" style="318" customWidth="1"/>
    <col min="5655" max="5655" width="38.6640625" style="318" customWidth="1"/>
    <col min="5656" max="5656" width="3" style="318" bestFit="1" customWidth="1"/>
    <col min="5657" max="5657" width="32.33203125" style="318" customWidth="1"/>
    <col min="5658" max="5658" width="46.33203125" style="318" customWidth="1"/>
    <col min="5659" max="5659" width="19" style="318" customWidth="1"/>
    <col min="5660" max="5660" width="0" style="1" hidden="1" customWidth="1"/>
    <col min="5661" max="5661" width="17.6640625" style="318" customWidth="1"/>
    <col min="5662" max="5662" width="0" style="1" hidden="1" customWidth="1"/>
    <col min="5663" max="5663" width="22.33203125" style="318" customWidth="1"/>
    <col min="5664" max="5664" width="5.33203125" style="318" customWidth="1"/>
    <col min="5665" max="5665" width="36.33203125" style="318" customWidth="1"/>
    <col min="5666" max="5666" width="5.6640625" style="318" customWidth="1"/>
    <col min="5667" max="5667" width="0" style="1" hidden="1" customWidth="1"/>
    <col min="5668" max="5668" width="20.6640625" style="318" customWidth="1"/>
    <col min="5669" max="5669" width="4.88671875" style="318" customWidth="1"/>
    <col min="5670" max="5670" width="0" style="1" hidden="1" customWidth="1"/>
    <col min="5671" max="5671" width="24.6640625" style="318" customWidth="1"/>
    <col min="5672" max="5672" width="12.33203125" style="318" customWidth="1"/>
    <col min="5673" max="5673" width="0" style="1" hidden="1" customWidth="1"/>
    <col min="5674" max="5674" width="3.44140625" style="318" customWidth="1"/>
    <col min="5675" max="5675" width="0" style="1" hidden="1" customWidth="1"/>
    <col min="5676" max="5676" width="17.6640625" style="318" customWidth="1"/>
    <col min="5677" max="5677" width="3.44140625" style="318" customWidth="1"/>
    <col min="5678" max="5678" width="0" style="1" hidden="1" customWidth="1"/>
    <col min="5679" max="5679" width="23.6640625" style="318" customWidth="1"/>
    <col min="5680" max="5680" width="10" style="318" customWidth="1"/>
    <col min="5681" max="5681" width="0" style="1" hidden="1" customWidth="1"/>
    <col min="5682" max="5683" width="14.6640625" style="318" customWidth="1"/>
    <col min="5684" max="5684" width="12.88671875" style="318" customWidth="1"/>
    <col min="5685" max="5685" width="3.33203125" style="318" customWidth="1"/>
    <col min="5686" max="5686" width="30.33203125" style="318" customWidth="1"/>
    <col min="5687" max="5687" width="5" style="318" customWidth="1"/>
    <col min="5688" max="5688" width="0" style="1" hidden="1" customWidth="1"/>
    <col min="5689" max="5689" width="14.33203125" style="318" customWidth="1"/>
    <col min="5690" max="5690" width="5.6640625" style="318" customWidth="1"/>
    <col min="5691" max="5691" width="0" style="1" hidden="1" customWidth="1"/>
    <col min="5692" max="5692" width="17.33203125" style="318" customWidth="1"/>
    <col min="5693" max="5693" width="12.6640625" style="318" customWidth="1"/>
    <col min="5694" max="5694" width="0" style="1" hidden="1" customWidth="1"/>
    <col min="5695" max="5695" width="5.33203125" style="318" customWidth="1"/>
    <col min="5696" max="5696" width="0" style="1" hidden="1" customWidth="1"/>
    <col min="5697" max="5697" width="17" style="318" customWidth="1"/>
    <col min="5698" max="5698" width="6.33203125" style="318" customWidth="1"/>
    <col min="5699" max="5699" width="0" style="1" hidden="1" customWidth="1"/>
    <col min="5700" max="5700" width="14.33203125" style="318" customWidth="1"/>
    <col min="5701" max="5701" width="7.5546875" style="318" customWidth="1"/>
    <col min="5702" max="5702" width="0" style="1" hidden="1" customWidth="1"/>
    <col min="5703" max="5704" width="14.33203125" style="318" customWidth="1"/>
    <col min="5705" max="5705" width="20.88671875" style="318" customWidth="1"/>
    <col min="5706" max="5706" width="14.44140625" style="318" customWidth="1"/>
    <col min="5707" max="5707" width="15" style="318" customWidth="1"/>
    <col min="5708" max="5708" width="2.6640625" style="318" customWidth="1"/>
    <col min="5709" max="5709" width="11.6640625" style="318" customWidth="1"/>
    <col min="5710" max="5710" width="11.5546875" style="318" customWidth="1"/>
    <col min="5711" max="5711" width="2.33203125" style="318" customWidth="1"/>
    <col min="5712" max="5712" width="41" style="318" customWidth="1"/>
    <col min="5713" max="5713" width="14.33203125" style="318" customWidth="1"/>
    <col min="5714" max="5715" width="11.5546875" style="318" customWidth="1"/>
    <col min="5716" max="5716" width="21.88671875" style="318" customWidth="1"/>
    <col min="5717" max="5908" width="11.44140625" style="318"/>
    <col min="5909" max="5909" width="21.88671875" style="318" customWidth="1"/>
    <col min="5910" max="5910" width="13.88671875" style="318" customWidth="1"/>
    <col min="5911" max="5911" width="38.6640625" style="318" customWidth="1"/>
    <col min="5912" max="5912" width="3" style="318" bestFit="1" customWidth="1"/>
    <col min="5913" max="5913" width="32.33203125" style="318" customWidth="1"/>
    <col min="5914" max="5914" width="46.33203125" style="318" customWidth="1"/>
    <col min="5915" max="5915" width="19" style="318" customWidth="1"/>
    <col min="5916" max="5916" width="0" style="1" hidden="1" customWidth="1"/>
    <col min="5917" max="5917" width="17.6640625" style="318" customWidth="1"/>
    <col min="5918" max="5918" width="0" style="1" hidden="1" customWidth="1"/>
    <col min="5919" max="5919" width="22.33203125" style="318" customWidth="1"/>
    <col min="5920" max="5920" width="5.33203125" style="318" customWidth="1"/>
    <col min="5921" max="5921" width="36.33203125" style="318" customWidth="1"/>
    <col min="5922" max="5922" width="5.6640625" style="318" customWidth="1"/>
    <col min="5923" max="5923" width="0" style="1" hidden="1" customWidth="1"/>
    <col min="5924" max="5924" width="20.6640625" style="318" customWidth="1"/>
    <col min="5925" max="5925" width="4.88671875" style="318" customWidth="1"/>
    <col min="5926" max="5926" width="0" style="1" hidden="1" customWidth="1"/>
    <col min="5927" max="5927" width="24.6640625" style="318" customWidth="1"/>
    <col min="5928" max="5928" width="12.33203125" style="318" customWidth="1"/>
    <col min="5929" max="5929" width="0" style="1" hidden="1" customWidth="1"/>
    <col min="5930" max="5930" width="3.44140625" style="318" customWidth="1"/>
    <col min="5931" max="5931" width="0" style="1" hidden="1" customWidth="1"/>
    <col min="5932" max="5932" width="17.6640625" style="318" customWidth="1"/>
    <col min="5933" max="5933" width="3.44140625" style="318" customWidth="1"/>
    <col min="5934" max="5934" width="0" style="1" hidden="1" customWidth="1"/>
    <col min="5935" max="5935" width="23.6640625" style="318" customWidth="1"/>
    <col min="5936" max="5936" width="10" style="318" customWidth="1"/>
    <col min="5937" max="5937" width="0" style="1" hidden="1" customWidth="1"/>
    <col min="5938" max="5939" width="14.6640625" style="318" customWidth="1"/>
    <col min="5940" max="5940" width="12.88671875" style="318" customWidth="1"/>
    <col min="5941" max="5941" width="3.33203125" style="318" customWidth="1"/>
    <col min="5942" max="5942" width="30.33203125" style="318" customWidth="1"/>
    <col min="5943" max="5943" width="5" style="318" customWidth="1"/>
    <col min="5944" max="5944" width="0" style="1" hidden="1" customWidth="1"/>
    <col min="5945" max="5945" width="14.33203125" style="318" customWidth="1"/>
    <col min="5946" max="5946" width="5.6640625" style="318" customWidth="1"/>
    <col min="5947" max="5947" width="0" style="1" hidden="1" customWidth="1"/>
    <col min="5948" max="5948" width="17.33203125" style="318" customWidth="1"/>
    <col min="5949" max="5949" width="12.6640625" style="318" customWidth="1"/>
    <col min="5950" max="5950" width="0" style="1" hidden="1" customWidth="1"/>
    <col min="5951" max="5951" width="5.33203125" style="318" customWidth="1"/>
    <col min="5952" max="5952" width="0" style="1" hidden="1" customWidth="1"/>
    <col min="5953" max="5953" width="17" style="318" customWidth="1"/>
    <col min="5954" max="5954" width="6.33203125" style="318" customWidth="1"/>
    <col min="5955" max="5955" width="0" style="1" hidden="1" customWidth="1"/>
    <col min="5956" max="5956" width="14.33203125" style="318" customWidth="1"/>
    <col min="5957" max="5957" width="7.5546875" style="318" customWidth="1"/>
    <col min="5958" max="5958" width="0" style="1" hidden="1" customWidth="1"/>
    <col min="5959" max="5960" width="14.33203125" style="318" customWidth="1"/>
    <col min="5961" max="5961" width="20.88671875" style="318" customWidth="1"/>
    <col min="5962" max="5962" width="14.44140625" style="318" customWidth="1"/>
    <col min="5963" max="5963" width="15" style="318" customWidth="1"/>
    <col min="5964" max="5964" width="2.6640625" style="318" customWidth="1"/>
    <col min="5965" max="5965" width="11.6640625" style="318" customWidth="1"/>
    <col min="5966" max="5966" width="11.5546875" style="318" customWidth="1"/>
    <col min="5967" max="5967" width="2.33203125" style="318" customWidth="1"/>
    <col min="5968" max="5968" width="41" style="318" customWidth="1"/>
    <col min="5969" max="5969" width="14.33203125" style="318" customWidth="1"/>
    <col min="5970" max="5971" width="11.5546875" style="318" customWidth="1"/>
    <col min="5972" max="5972" width="21.88671875" style="318" customWidth="1"/>
    <col min="5973" max="6164" width="11.44140625" style="318"/>
    <col min="6165" max="6165" width="21.88671875" style="318" customWidth="1"/>
    <col min="6166" max="6166" width="13.88671875" style="318" customWidth="1"/>
    <col min="6167" max="6167" width="38.6640625" style="318" customWidth="1"/>
    <col min="6168" max="6168" width="3" style="318" bestFit="1" customWidth="1"/>
    <col min="6169" max="6169" width="32.33203125" style="318" customWidth="1"/>
    <col min="6170" max="6170" width="46.33203125" style="318" customWidth="1"/>
    <col min="6171" max="6171" width="19" style="318" customWidth="1"/>
    <col min="6172" max="6172" width="0" style="1" hidden="1" customWidth="1"/>
    <col min="6173" max="6173" width="17.6640625" style="318" customWidth="1"/>
    <col min="6174" max="6174" width="0" style="1" hidden="1" customWidth="1"/>
    <col min="6175" max="6175" width="22.33203125" style="318" customWidth="1"/>
    <col min="6176" max="6176" width="5.33203125" style="318" customWidth="1"/>
    <col min="6177" max="6177" width="36.33203125" style="318" customWidth="1"/>
    <col min="6178" max="6178" width="5.6640625" style="318" customWidth="1"/>
    <col min="6179" max="6179" width="0" style="1" hidden="1" customWidth="1"/>
    <col min="6180" max="6180" width="20.6640625" style="318" customWidth="1"/>
    <col min="6181" max="6181" width="4.88671875" style="318" customWidth="1"/>
    <col min="6182" max="6182" width="0" style="1" hidden="1" customWidth="1"/>
    <col min="6183" max="6183" width="24.6640625" style="318" customWidth="1"/>
    <col min="6184" max="6184" width="12.33203125" style="318" customWidth="1"/>
    <col min="6185" max="6185" width="0" style="1" hidden="1" customWidth="1"/>
    <col min="6186" max="6186" width="3.44140625" style="318" customWidth="1"/>
    <col min="6187" max="6187" width="0" style="1" hidden="1" customWidth="1"/>
    <col min="6188" max="6188" width="17.6640625" style="318" customWidth="1"/>
    <col min="6189" max="6189" width="3.44140625" style="318" customWidth="1"/>
    <col min="6190" max="6190" width="0" style="1" hidden="1" customWidth="1"/>
    <col min="6191" max="6191" width="23.6640625" style="318" customWidth="1"/>
    <col min="6192" max="6192" width="10" style="318" customWidth="1"/>
    <col min="6193" max="6193" width="0" style="1" hidden="1" customWidth="1"/>
    <col min="6194" max="6195" width="14.6640625" style="318" customWidth="1"/>
    <col min="6196" max="6196" width="12.88671875" style="318" customWidth="1"/>
    <col min="6197" max="6197" width="3.33203125" style="318" customWidth="1"/>
    <col min="6198" max="6198" width="30.33203125" style="318" customWidth="1"/>
    <col min="6199" max="6199" width="5" style="318" customWidth="1"/>
    <col min="6200" max="6200" width="0" style="1" hidden="1" customWidth="1"/>
    <col min="6201" max="6201" width="14.33203125" style="318" customWidth="1"/>
    <col min="6202" max="6202" width="5.6640625" style="318" customWidth="1"/>
    <col min="6203" max="6203" width="0" style="1" hidden="1" customWidth="1"/>
    <col min="6204" max="6204" width="17.33203125" style="318" customWidth="1"/>
    <col min="6205" max="6205" width="12.6640625" style="318" customWidth="1"/>
    <col min="6206" max="6206" width="0" style="1" hidden="1" customWidth="1"/>
    <col min="6207" max="6207" width="5.33203125" style="318" customWidth="1"/>
    <col min="6208" max="6208" width="0" style="1" hidden="1" customWidth="1"/>
    <col min="6209" max="6209" width="17" style="318" customWidth="1"/>
    <col min="6210" max="6210" width="6.33203125" style="318" customWidth="1"/>
    <col min="6211" max="6211" width="0" style="1" hidden="1" customWidth="1"/>
    <col min="6212" max="6212" width="14.33203125" style="318" customWidth="1"/>
    <col min="6213" max="6213" width="7.5546875" style="318" customWidth="1"/>
    <col min="6214" max="6214" width="0" style="1" hidden="1" customWidth="1"/>
    <col min="6215" max="6216" width="14.33203125" style="318" customWidth="1"/>
    <col min="6217" max="6217" width="20.88671875" style="318" customWidth="1"/>
    <col min="6218" max="6218" width="14.44140625" style="318" customWidth="1"/>
    <col min="6219" max="6219" width="15" style="318" customWidth="1"/>
    <col min="6220" max="6220" width="2.6640625" style="318" customWidth="1"/>
    <col min="6221" max="6221" width="11.6640625" style="318" customWidth="1"/>
    <col min="6222" max="6222" width="11.5546875" style="318" customWidth="1"/>
    <col min="6223" max="6223" width="2.33203125" style="318" customWidth="1"/>
    <col min="6224" max="6224" width="41" style="318" customWidth="1"/>
    <col min="6225" max="6225" width="14.33203125" style="318" customWidth="1"/>
    <col min="6226" max="6227" width="11.5546875" style="318" customWidth="1"/>
    <col min="6228" max="6228" width="21.88671875" style="318" customWidth="1"/>
    <col min="6229" max="6420" width="11.44140625" style="318"/>
    <col min="6421" max="6421" width="21.88671875" style="318" customWidth="1"/>
    <col min="6422" max="6422" width="13.88671875" style="318" customWidth="1"/>
    <col min="6423" max="6423" width="38.6640625" style="318" customWidth="1"/>
    <col min="6424" max="6424" width="3" style="318" bestFit="1" customWidth="1"/>
    <col min="6425" max="6425" width="32.33203125" style="318" customWidth="1"/>
    <col min="6426" max="6426" width="46.33203125" style="318" customWidth="1"/>
    <col min="6427" max="6427" width="19" style="318" customWidth="1"/>
    <col min="6428" max="6428" width="0" style="1" hidden="1" customWidth="1"/>
    <col min="6429" max="6429" width="17.6640625" style="318" customWidth="1"/>
    <col min="6430" max="6430" width="0" style="1" hidden="1" customWidth="1"/>
    <col min="6431" max="6431" width="22.33203125" style="318" customWidth="1"/>
    <col min="6432" max="6432" width="5.33203125" style="318" customWidth="1"/>
    <col min="6433" max="6433" width="36.33203125" style="318" customWidth="1"/>
    <col min="6434" max="6434" width="5.6640625" style="318" customWidth="1"/>
    <col min="6435" max="6435" width="0" style="1" hidden="1" customWidth="1"/>
    <col min="6436" max="6436" width="20.6640625" style="318" customWidth="1"/>
    <col min="6437" max="6437" width="4.88671875" style="318" customWidth="1"/>
    <col min="6438" max="6438" width="0" style="1" hidden="1" customWidth="1"/>
    <col min="6439" max="6439" width="24.6640625" style="318" customWidth="1"/>
    <col min="6440" max="6440" width="12.33203125" style="318" customWidth="1"/>
    <col min="6441" max="6441" width="0" style="1" hidden="1" customWidth="1"/>
    <col min="6442" max="6442" width="3.44140625" style="318" customWidth="1"/>
    <col min="6443" max="6443" width="0" style="1" hidden="1" customWidth="1"/>
    <col min="6444" max="6444" width="17.6640625" style="318" customWidth="1"/>
    <col min="6445" max="6445" width="3.44140625" style="318" customWidth="1"/>
    <col min="6446" max="6446" width="0" style="1" hidden="1" customWidth="1"/>
    <col min="6447" max="6447" width="23.6640625" style="318" customWidth="1"/>
    <col min="6448" max="6448" width="10" style="318" customWidth="1"/>
    <col min="6449" max="6449" width="0" style="1" hidden="1" customWidth="1"/>
    <col min="6450" max="6451" width="14.6640625" style="318" customWidth="1"/>
    <col min="6452" max="6452" width="12.88671875" style="318" customWidth="1"/>
    <col min="6453" max="6453" width="3.33203125" style="318" customWidth="1"/>
    <col min="6454" max="6454" width="30.33203125" style="318" customWidth="1"/>
    <col min="6455" max="6455" width="5" style="318" customWidth="1"/>
    <col min="6456" max="6456" width="0" style="1" hidden="1" customWidth="1"/>
    <col min="6457" max="6457" width="14.33203125" style="318" customWidth="1"/>
    <col min="6458" max="6458" width="5.6640625" style="318" customWidth="1"/>
    <col min="6459" max="6459" width="0" style="1" hidden="1" customWidth="1"/>
    <col min="6460" max="6460" width="17.33203125" style="318" customWidth="1"/>
    <col min="6461" max="6461" width="12.6640625" style="318" customWidth="1"/>
    <col min="6462" max="6462" width="0" style="1" hidden="1" customWidth="1"/>
    <col min="6463" max="6463" width="5.33203125" style="318" customWidth="1"/>
    <col min="6464" max="6464" width="0" style="1" hidden="1" customWidth="1"/>
    <col min="6465" max="6465" width="17" style="318" customWidth="1"/>
    <col min="6466" max="6466" width="6.33203125" style="318" customWidth="1"/>
    <col min="6467" max="6467" width="0" style="1" hidden="1" customWidth="1"/>
    <col min="6468" max="6468" width="14.33203125" style="318" customWidth="1"/>
    <col min="6469" max="6469" width="7.5546875" style="318" customWidth="1"/>
    <col min="6470" max="6470" width="0" style="1" hidden="1" customWidth="1"/>
    <col min="6471" max="6472" width="14.33203125" style="318" customWidth="1"/>
    <col min="6473" max="6473" width="20.88671875" style="318" customWidth="1"/>
    <col min="6474" max="6474" width="14.44140625" style="318" customWidth="1"/>
    <col min="6475" max="6475" width="15" style="318" customWidth="1"/>
    <col min="6476" max="6476" width="2.6640625" style="318" customWidth="1"/>
    <col min="6477" max="6477" width="11.6640625" style="318" customWidth="1"/>
    <col min="6478" max="6478" width="11.5546875" style="318" customWidth="1"/>
    <col min="6479" max="6479" width="2.33203125" style="318" customWidth="1"/>
    <col min="6480" max="6480" width="41" style="318" customWidth="1"/>
    <col min="6481" max="6481" width="14.33203125" style="318" customWidth="1"/>
    <col min="6482" max="6483" width="11.5546875" style="318" customWidth="1"/>
    <col min="6484" max="6484" width="21.88671875" style="318" customWidth="1"/>
    <col min="6485" max="6676" width="11.44140625" style="318"/>
    <col min="6677" max="6677" width="21.88671875" style="318" customWidth="1"/>
    <col min="6678" max="6678" width="13.88671875" style="318" customWidth="1"/>
    <col min="6679" max="6679" width="38.6640625" style="318" customWidth="1"/>
    <col min="6680" max="6680" width="3" style="318" bestFit="1" customWidth="1"/>
    <col min="6681" max="6681" width="32.33203125" style="318" customWidth="1"/>
    <col min="6682" max="6682" width="46.33203125" style="318" customWidth="1"/>
    <col min="6683" max="6683" width="19" style="318" customWidth="1"/>
    <col min="6684" max="6684" width="0" style="1" hidden="1" customWidth="1"/>
    <col min="6685" max="6685" width="17.6640625" style="318" customWidth="1"/>
    <col min="6686" max="6686" width="0" style="1" hidden="1" customWidth="1"/>
    <col min="6687" max="6687" width="22.33203125" style="318" customWidth="1"/>
    <col min="6688" max="6688" width="5.33203125" style="318" customWidth="1"/>
    <col min="6689" max="6689" width="36.33203125" style="318" customWidth="1"/>
    <col min="6690" max="6690" width="5.6640625" style="318" customWidth="1"/>
    <col min="6691" max="6691" width="0" style="1" hidden="1" customWidth="1"/>
    <col min="6692" max="6692" width="20.6640625" style="318" customWidth="1"/>
    <col min="6693" max="6693" width="4.88671875" style="318" customWidth="1"/>
    <col min="6694" max="6694" width="0" style="1" hidden="1" customWidth="1"/>
    <col min="6695" max="6695" width="24.6640625" style="318" customWidth="1"/>
    <col min="6696" max="6696" width="12.33203125" style="318" customWidth="1"/>
    <col min="6697" max="6697" width="0" style="1" hidden="1" customWidth="1"/>
    <col min="6698" max="6698" width="3.44140625" style="318" customWidth="1"/>
    <col min="6699" max="6699" width="0" style="1" hidden="1" customWidth="1"/>
    <col min="6700" max="6700" width="17.6640625" style="318" customWidth="1"/>
    <col min="6701" max="6701" width="3.44140625" style="318" customWidth="1"/>
    <col min="6702" max="6702" width="0" style="1" hidden="1" customWidth="1"/>
    <col min="6703" max="6703" width="23.6640625" style="318" customWidth="1"/>
    <col min="6704" max="6704" width="10" style="318" customWidth="1"/>
    <col min="6705" max="6705" width="0" style="1" hidden="1" customWidth="1"/>
    <col min="6706" max="6707" width="14.6640625" style="318" customWidth="1"/>
    <col min="6708" max="6708" width="12.88671875" style="318" customWidth="1"/>
    <col min="6709" max="6709" width="3.33203125" style="318" customWidth="1"/>
    <col min="6710" max="6710" width="30.33203125" style="318" customWidth="1"/>
    <col min="6711" max="6711" width="5" style="318" customWidth="1"/>
    <col min="6712" max="6712" width="0" style="1" hidden="1" customWidth="1"/>
    <col min="6713" max="6713" width="14.33203125" style="318" customWidth="1"/>
    <col min="6714" max="6714" width="5.6640625" style="318" customWidth="1"/>
    <col min="6715" max="6715" width="0" style="1" hidden="1" customWidth="1"/>
    <col min="6716" max="6716" width="17.33203125" style="318" customWidth="1"/>
    <col min="6717" max="6717" width="12.6640625" style="318" customWidth="1"/>
    <col min="6718" max="6718" width="0" style="1" hidden="1" customWidth="1"/>
    <col min="6719" max="6719" width="5.33203125" style="318" customWidth="1"/>
    <col min="6720" max="6720" width="0" style="1" hidden="1" customWidth="1"/>
    <col min="6721" max="6721" width="17" style="318" customWidth="1"/>
    <col min="6722" max="6722" width="6.33203125" style="318" customWidth="1"/>
    <col min="6723" max="6723" width="0" style="1" hidden="1" customWidth="1"/>
    <col min="6724" max="6724" width="14.33203125" style="318" customWidth="1"/>
    <col min="6725" max="6725" width="7.5546875" style="318" customWidth="1"/>
    <col min="6726" max="6726" width="0" style="1" hidden="1" customWidth="1"/>
    <col min="6727" max="6728" width="14.33203125" style="318" customWidth="1"/>
    <col min="6729" max="6729" width="20.88671875" style="318" customWidth="1"/>
    <col min="6730" max="6730" width="14.44140625" style="318" customWidth="1"/>
    <col min="6731" max="6731" width="15" style="318" customWidth="1"/>
    <col min="6732" max="6732" width="2.6640625" style="318" customWidth="1"/>
    <col min="6733" max="6733" width="11.6640625" style="318" customWidth="1"/>
    <col min="6734" max="6734" width="11.5546875" style="318" customWidth="1"/>
    <col min="6735" max="6735" width="2.33203125" style="318" customWidth="1"/>
    <col min="6736" max="6736" width="41" style="318" customWidth="1"/>
    <col min="6737" max="6737" width="14.33203125" style="318" customWidth="1"/>
    <col min="6738" max="6739" width="11.5546875" style="318" customWidth="1"/>
    <col min="6740" max="6740" width="21.88671875" style="318" customWidth="1"/>
    <col min="6741" max="6932" width="11.44140625" style="318"/>
    <col min="6933" max="6933" width="21.88671875" style="318" customWidth="1"/>
    <col min="6934" max="6934" width="13.88671875" style="318" customWidth="1"/>
    <col min="6935" max="6935" width="38.6640625" style="318" customWidth="1"/>
    <col min="6936" max="6936" width="3" style="318" bestFit="1" customWidth="1"/>
    <col min="6937" max="6937" width="32.33203125" style="318" customWidth="1"/>
    <col min="6938" max="6938" width="46.33203125" style="318" customWidth="1"/>
    <col min="6939" max="6939" width="19" style="318" customWidth="1"/>
    <col min="6940" max="6940" width="0" style="1" hidden="1" customWidth="1"/>
    <col min="6941" max="6941" width="17.6640625" style="318" customWidth="1"/>
    <col min="6942" max="6942" width="0" style="1" hidden="1" customWidth="1"/>
    <col min="6943" max="6943" width="22.33203125" style="318" customWidth="1"/>
    <col min="6944" max="6944" width="5.33203125" style="318" customWidth="1"/>
    <col min="6945" max="6945" width="36.33203125" style="318" customWidth="1"/>
    <col min="6946" max="6946" width="5.6640625" style="318" customWidth="1"/>
    <col min="6947" max="6947" width="0" style="1" hidden="1" customWidth="1"/>
    <col min="6948" max="6948" width="20.6640625" style="318" customWidth="1"/>
    <col min="6949" max="6949" width="4.88671875" style="318" customWidth="1"/>
    <col min="6950" max="6950" width="0" style="1" hidden="1" customWidth="1"/>
    <col min="6951" max="6951" width="24.6640625" style="318" customWidth="1"/>
    <col min="6952" max="6952" width="12.33203125" style="318" customWidth="1"/>
    <col min="6953" max="6953" width="0" style="1" hidden="1" customWidth="1"/>
    <col min="6954" max="6954" width="3.44140625" style="318" customWidth="1"/>
    <col min="6955" max="6955" width="0" style="1" hidden="1" customWidth="1"/>
    <col min="6956" max="6956" width="17.6640625" style="318" customWidth="1"/>
    <col min="6957" max="6957" width="3.44140625" style="318" customWidth="1"/>
    <col min="6958" max="6958" width="0" style="1" hidden="1" customWidth="1"/>
    <col min="6959" max="6959" width="23.6640625" style="318" customWidth="1"/>
    <col min="6960" max="6960" width="10" style="318" customWidth="1"/>
    <col min="6961" max="6961" width="0" style="1" hidden="1" customWidth="1"/>
    <col min="6962" max="6963" width="14.6640625" style="318" customWidth="1"/>
    <col min="6964" max="6964" width="12.88671875" style="318" customWidth="1"/>
    <col min="6965" max="6965" width="3.33203125" style="318" customWidth="1"/>
    <col min="6966" max="6966" width="30.33203125" style="318" customWidth="1"/>
    <col min="6967" max="6967" width="5" style="318" customWidth="1"/>
    <col min="6968" max="6968" width="0" style="1" hidden="1" customWidth="1"/>
    <col min="6969" max="6969" width="14.33203125" style="318" customWidth="1"/>
    <col min="6970" max="6970" width="5.6640625" style="318" customWidth="1"/>
    <col min="6971" max="6971" width="0" style="1" hidden="1" customWidth="1"/>
    <col min="6972" max="6972" width="17.33203125" style="318" customWidth="1"/>
    <col min="6973" max="6973" width="12.6640625" style="318" customWidth="1"/>
    <col min="6974" max="6974" width="0" style="1" hidden="1" customWidth="1"/>
    <col min="6975" max="6975" width="5.33203125" style="318" customWidth="1"/>
    <col min="6976" max="6976" width="0" style="1" hidden="1" customWidth="1"/>
    <col min="6977" max="6977" width="17" style="318" customWidth="1"/>
    <col min="6978" max="6978" width="6.33203125" style="318" customWidth="1"/>
    <col min="6979" max="6979" width="0" style="1" hidden="1" customWidth="1"/>
    <col min="6980" max="6980" width="14.33203125" style="318" customWidth="1"/>
    <col min="6981" max="6981" width="7.5546875" style="318" customWidth="1"/>
    <col min="6982" max="6982" width="0" style="1" hidden="1" customWidth="1"/>
    <col min="6983" max="6984" width="14.33203125" style="318" customWidth="1"/>
    <col min="6985" max="6985" width="20.88671875" style="318" customWidth="1"/>
    <col min="6986" max="6986" width="14.44140625" style="318" customWidth="1"/>
    <col min="6987" max="6987" width="15" style="318" customWidth="1"/>
    <col min="6988" max="6988" width="2.6640625" style="318" customWidth="1"/>
    <col min="6989" max="6989" width="11.6640625" style="318" customWidth="1"/>
    <col min="6990" max="6990" width="11.5546875" style="318" customWidth="1"/>
    <col min="6991" max="6991" width="2.33203125" style="318" customWidth="1"/>
    <col min="6992" max="6992" width="41" style="318" customWidth="1"/>
    <col min="6993" max="6993" width="14.33203125" style="318" customWidth="1"/>
    <col min="6994" max="6995" width="11.5546875" style="318" customWidth="1"/>
    <col min="6996" max="6996" width="21.88671875" style="318" customWidth="1"/>
    <col min="6997" max="7188" width="11.44140625" style="318"/>
    <col min="7189" max="7189" width="21.88671875" style="318" customWidth="1"/>
    <col min="7190" max="7190" width="13.88671875" style="318" customWidth="1"/>
    <col min="7191" max="7191" width="38.6640625" style="318" customWidth="1"/>
    <col min="7192" max="7192" width="3" style="318" bestFit="1" customWidth="1"/>
    <col min="7193" max="7193" width="32.33203125" style="318" customWidth="1"/>
    <col min="7194" max="7194" width="46.33203125" style="318" customWidth="1"/>
    <col min="7195" max="7195" width="19" style="318" customWidth="1"/>
    <col min="7196" max="7196" width="0" style="1" hidden="1" customWidth="1"/>
    <col min="7197" max="7197" width="17.6640625" style="318" customWidth="1"/>
    <col min="7198" max="7198" width="0" style="1" hidden="1" customWidth="1"/>
    <col min="7199" max="7199" width="22.33203125" style="318" customWidth="1"/>
    <col min="7200" max="7200" width="5.33203125" style="318" customWidth="1"/>
    <col min="7201" max="7201" width="36.33203125" style="318" customWidth="1"/>
    <col min="7202" max="7202" width="5.6640625" style="318" customWidth="1"/>
    <col min="7203" max="7203" width="0" style="1" hidden="1" customWidth="1"/>
    <col min="7204" max="7204" width="20.6640625" style="318" customWidth="1"/>
    <col min="7205" max="7205" width="4.88671875" style="318" customWidth="1"/>
    <col min="7206" max="7206" width="0" style="1" hidden="1" customWidth="1"/>
    <col min="7207" max="7207" width="24.6640625" style="318" customWidth="1"/>
    <col min="7208" max="7208" width="12.33203125" style="318" customWidth="1"/>
    <col min="7209" max="7209" width="0" style="1" hidden="1" customWidth="1"/>
    <col min="7210" max="7210" width="3.44140625" style="318" customWidth="1"/>
    <col min="7211" max="7211" width="0" style="1" hidden="1" customWidth="1"/>
    <col min="7212" max="7212" width="17.6640625" style="318" customWidth="1"/>
    <col min="7213" max="7213" width="3.44140625" style="318" customWidth="1"/>
    <col min="7214" max="7214" width="0" style="1" hidden="1" customWidth="1"/>
    <col min="7215" max="7215" width="23.6640625" style="318" customWidth="1"/>
    <col min="7216" max="7216" width="10" style="318" customWidth="1"/>
    <col min="7217" max="7217" width="0" style="1" hidden="1" customWidth="1"/>
    <col min="7218" max="7219" width="14.6640625" style="318" customWidth="1"/>
    <col min="7220" max="7220" width="12.88671875" style="318" customWidth="1"/>
    <col min="7221" max="7221" width="3.33203125" style="318" customWidth="1"/>
    <col min="7222" max="7222" width="30.33203125" style="318" customWidth="1"/>
    <col min="7223" max="7223" width="5" style="318" customWidth="1"/>
    <col min="7224" max="7224" width="0" style="1" hidden="1" customWidth="1"/>
    <col min="7225" max="7225" width="14.33203125" style="318" customWidth="1"/>
    <col min="7226" max="7226" width="5.6640625" style="318" customWidth="1"/>
    <col min="7227" max="7227" width="0" style="1" hidden="1" customWidth="1"/>
    <col min="7228" max="7228" width="17.33203125" style="318" customWidth="1"/>
    <col min="7229" max="7229" width="12.6640625" style="318" customWidth="1"/>
    <col min="7230" max="7230" width="0" style="1" hidden="1" customWidth="1"/>
    <col min="7231" max="7231" width="5.33203125" style="318" customWidth="1"/>
    <col min="7232" max="7232" width="0" style="1" hidden="1" customWidth="1"/>
    <col min="7233" max="7233" width="17" style="318" customWidth="1"/>
    <col min="7234" max="7234" width="6.33203125" style="318" customWidth="1"/>
    <col min="7235" max="7235" width="0" style="1" hidden="1" customWidth="1"/>
    <col min="7236" max="7236" width="14.33203125" style="318" customWidth="1"/>
    <col min="7237" max="7237" width="7.5546875" style="318" customWidth="1"/>
    <col min="7238" max="7238" width="0" style="1" hidden="1" customWidth="1"/>
    <col min="7239" max="7240" width="14.33203125" style="318" customWidth="1"/>
    <col min="7241" max="7241" width="20.88671875" style="318" customWidth="1"/>
    <col min="7242" max="7242" width="14.44140625" style="318" customWidth="1"/>
    <col min="7243" max="7243" width="15" style="318" customWidth="1"/>
    <col min="7244" max="7244" width="2.6640625" style="318" customWidth="1"/>
    <col min="7245" max="7245" width="11.6640625" style="318" customWidth="1"/>
    <col min="7246" max="7246" width="11.5546875" style="318" customWidth="1"/>
    <col min="7247" max="7247" width="2.33203125" style="318" customWidth="1"/>
    <col min="7248" max="7248" width="41" style="318" customWidth="1"/>
    <col min="7249" max="7249" width="14.33203125" style="318" customWidth="1"/>
    <col min="7250" max="7251" width="11.5546875" style="318" customWidth="1"/>
    <col min="7252" max="7252" width="21.88671875" style="318" customWidth="1"/>
    <col min="7253" max="7444" width="11.44140625" style="318"/>
    <col min="7445" max="7445" width="21.88671875" style="318" customWidth="1"/>
    <col min="7446" max="7446" width="13.88671875" style="318" customWidth="1"/>
    <col min="7447" max="7447" width="38.6640625" style="318" customWidth="1"/>
    <col min="7448" max="7448" width="3" style="318" bestFit="1" customWidth="1"/>
    <col min="7449" max="7449" width="32.33203125" style="318" customWidth="1"/>
    <col min="7450" max="7450" width="46.33203125" style="318" customWidth="1"/>
    <col min="7451" max="7451" width="19" style="318" customWidth="1"/>
    <col min="7452" max="7452" width="0" style="1" hidden="1" customWidth="1"/>
    <col min="7453" max="7453" width="17.6640625" style="318" customWidth="1"/>
    <col min="7454" max="7454" width="0" style="1" hidden="1" customWidth="1"/>
    <col min="7455" max="7455" width="22.33203125" style="318" customWidth="1"/>
    <col min="7456" max="7456" width="5.33203125" style="318" customWidth="1"/>
    <col min="7457" max="7457" width="36.33203125" style="318" customWidth="1"/>
    <col min="7458" max="7458" width="5.6640625" style="318" customWidth="1"/>
    <col min="7459" max="7459" width="0" style="1" hidden="1" customWidth="1"/>
    <col min="7460" max="7460" width="20.6640625" style="318" customWidth="1"/>
    <col min="7461" max="7461" width="4.88671875" style="318" customWidth="1"/>
    <col min="7462" max="7462" width="0" style="1" hidden="1" customWidth="1"/>
    <col min="7463" max="7463" width="24.6640625" style="318" customWidth="1"/>
    <col min="7464" max="7464" width="12.33203125" style="318" customWidth="1"/>
    <col min="7465" max="7465" width="0" style="1" hidden="1" customWidth="1"/>
    <col min="7466" max="7466" width="3.44140625" style="318" customWidth="1"/>
    <col min="7467" max="7467" width="0" style="1" hidden="1" customWidth="1"/>
    <col min="7468" max="7468" width="17.6640625" style="318" customWidth="1"/>
    <col min="7469" max="7469" width="3.44140625" style="318" customWidth="1"/>
    <col min="7470" max="7470" width="0" style="1" hidden="1" customWidth="1"/>
    <col min="7471" max="7471" width="23.6640625" style="318" customWidth="1"/>
    <col min="7472" max="7472" width="10" style="318" customWidth="1"/>
    <col min="7473" max="7473" width="0" style="1" hidden="1" customWidth="1"/>
    <col min="7474" max="7475" width="14.6640625" style="318" customWidth="1"/>
    <col min="7476" max="7476" width="12.88671875" style="318" customWidth="1"/>
    <col min="7477" max="7477" width="3.33203125" style="318" customWidth="1"/>
    <col min="7478" max="7478" width="30.33203125" style="318" customWidth="1"/>
    <col min="7479" max="7479" width="5" style="318" customWidth="1"/>
    <col min="7480" max="7480" width="0" style="1" hidden="1" customWidth="1"/>
    <col min="7481" max="7481" width="14.33203125" style="318" customWidth="1"/>
    <col min="7482" max="7482" width="5.6640625" style="318" customWidth="1"/>
    <col min="7483" max="7483" width="0" style="1" hidden="1" customWidth="1"/>
    <col min="7484" max="7484" width="17.33203125" style="318" customWidth="1"/>
    <col min="7485" max="7485" width="12.6640625" style="318" customWidth="1"/>
    <col min="7486" max="7486" width="0" style="1" hidden="1" customWidth="1"/>
    <col min="7487" max="7487" width="5.33203125" style="318" customWidth="1"/>
    <col min="7488" max="7488" width="0" style="1" hidden="1" customWidth="1"/>
    <col min="7489" max="7489" width="17" style="318" customWidth="1"/>
    <col min="7490" max="7490" width="6.33203125" style="318" customWidth="1"/>
    <col min="7491" max="7491" width="0" style="1" hidden="1" customWidth="1"/>
    <col min="7492" max="7492" width="14.33203125" style="318" customWidth="1"/>
    <col min="7493" max="7493" width="7.5546875" style="318" customWidth="1"/>
    <col min="7494" max="7494" width="0" style="1" hidden="1" customWidth="1"/>
    <col min="7495" max="7496" width="14.33203125" style="318" customWidth="1"/>
    <col min="7497" max="7497" width="20.88671875" style="318" customWidth="1"/>
    <col min="7498" max="7498" width="14.44140625" style="318" customWidth="1"/>
    <col min="7499" max="7499" width="15" style="318" customWidth="1"/>
    <col min="7500" max="7500" width="2.6640625" style="318" customWidth="1"/>
    <col min="7501" max="7501" width="11.6640625" style="318" customWidth="1"/>
    <col min="7502" max="7502" width="11.5546875" style="318" customWidth="1"/>
    <col min="7503" max="7503" width="2.33203125" style="318" customWidth="1"/>
    <col min="7504" max="7504" width="41" style="318" customWidth="1"/>
    <col min="7505" max="7505" width="14.33203125" style="318" customWidth="1"/>
    <col min="7506" max="7507" width="11.5546875" style="318" customWidth="1"/>
    <col min="7508" max="7508" width="21.88671875" style="318" customWidth="1"/>
    <col min="7509" max="7700" width="11.44140625" style="318"/>
    <col min="7701" max="7701" width="21.88671875" style="318" customWidth="1"/>
    <col min="7702" max="7702" width="13.88671875" style="318" customWidth="1"/>
    <col min="7703" max="7703" width="38.6640625" style="318" customWidth="1"/>
    <col min="7704" max="7704" width="3" style="318" bestFit="1" customWidth="1"/>
    <col min="7705" max="7705" width="32.33203125" style="318" customWidth="1"/>
    <col min="7706" max="7706" width="46.33203125" style="318" customWidth="1"/>
    <col min="7707" max="7707" width="19" style="318" customWidth="1"/>
    <col min="7708" max="7708" width="0" style="1" hidden="1" customWidth="1"/>
    <col min="7709" max="7709" width="17.6640625" style="318" customWidth="1"/>
    <col min="7710" max="7710" width="0" style="1" hidden="1" customWidth="1"/>
    <col min="7711" max="7711" width="22.33203125" style="318" customWidth="1"/>
    <col min="7712" max="7712" width="5.33203125" style="318" customWidth="1"/>
    <col min="7713" max="7713" width="36.33203125" style="318" customWidth="1"/>
    <col min="7714" max="7714" width="5.6640625" style="318" customWidth="1"/>
    <col min="7715" max="7715" width="0" style="1" hidden="1" customWidth="1"/>
    <col min="7716" max="7716" width="20.6640625" style="318" customWidth="1"/>
    <col min="7717" max="7717" width="4.88671875" style="318" customWidth="1"/>
    <col min="7718" max="7718" width="0" style="1" hidden="1" customWidth="1"/>
    <col min="7719" max="7719" width="24.6640625" style="318" customWidth="1"/>
    <col min="7720" max="7720" width="12.33203125" style="318" customWidth="1"/>
    <col min="7721" max="7721" width="0" style="1" hidden="1" customWidth="1"/>
    <col min="7722" max="7722" width="3.44140625" style="318" customWidth="1"/>
    <col min="7723" max="7723" width="0" style="1" hidden="1" customWidth="1"/>
    <col min="7724" max="7724" width="17.6640625" style="318" customWidth="1"/>
    <col min="7725" max="7725" width="3.44140625" style="318" customWidth="1"/>
    <col min="7726" max="7726" width="0" style="1" hidden="1" customWidth="1"/>
    <col min="7727" max="7727" width="23.6640625" style="318" customWidth="1"/>
    <col min="7728" max="7728" width="10" style="318" customWidth="1"/>
    <col min="7729" max="7729" width="0" style="1" hidden="1" customWidth="1"/>
    <col min="7730" max="7731" width="14.6640625" style="318" customWidth="1"/>
    <col min="7732" max="7732" width="12.88671875" style="318" customWidth="1"/>
    <col min="7733" max="7733" width="3.33203125" style="318" customWidth="1"/>
    <col min="7734" max="7734" width="30.33203125" style="318" customWidth="1"/>
    <col min="7735" max="7735" width="5" style="318" customWidth="1"/>
    <col min="7736" max="7736" width="0" style="1" hidden="1" customWidth="1"/>
    <col min="7737" max="7737" width="14.33203125" style="318" customWidth="1"/>
    <col min="7738" max="7738" width="5.6640625" style="318" customWidth="1"/>
    <col min="7739" max="7739" width="0" style="1" hidden="1" customWidth="1"/>
    <col min="7740" max="7740" width="17.33203125" style="318" customWidth="1"/>
    <col min="7741" max="7741" width="12.6640625" style="318" customWidth="1"/>
    <col min="7742" max="7742" width="0" style="1" hidden="1" customWidth="1"/>
    <col min="7743" max="7743" width="5.33203125" style="318" customWidth="1"/>
    <col min="7744" max="7744" width="0" style="1" hidden="1" customWidth="1"/>
    <col min="7745" max="7745" width="17" style="318" customWidth="1"/>
    <col min="7746" max="7746" width="6.33203125" style="318" customWidth="1"/>
    <col min="7747" max="7747" width="0" style="1" hidden="1" customWidth="1"/>
    <col min="7748" max="7748" width="14.33203125" style="318" customWidth="1"/>
    <col min="7749" max="7749" width="7.5546875" style="318" customWidth="1"/>
    <col min="7750" max="7750" width="0" style="1" hidden="1" customWidth="1"/>
    <col min="7751" max="7752" width="14.33203125" style="318" customWidth="1"/>
    <col min="7753" max="7753" width="20.88671875" style="318" customWidth="1"/>
    <col min="7754" max="7754" width="14.44140625" style="318" customWidth="1"/>
    <col min="7755" max="7755" width="15" style="318" customWidth="1"/>
    <col min="7756" max="7756" width="2.6640625" style="318" customWidth="1"/>
    <col min="7757" max="7757" width="11.6640625" style="318" customWidth="1"/>
    <col min="7758" max="7758" width="11.5546875" style="318" customWidth="1"/>
    <col min="7759" max="7759" width="2.33203125" style="318" customWidth="1"/>
    <col min="7760" max="7760" width="41" style="318" customWidth="1"/>
    <col min="7761" max="7761" width="14.33203125" style="318" customWidth="1"/>
    <col min="7762" max="7763" width="11.5546875" style="318" customWidth="1"/>
    <col min="7764" max="7764" width="21.88671875" style="318" customWidth="1"/>
    <col min="7765" max="7956" width="11.44140625" style="318"/>
    <col min="7957" max="7957" width="21.88671875" style="318" customWidth="1"/>
    <col min="7958" max="7958" width="13.88671875" style="318" customWidth="1"/>
    <col min="7959" max="7959" width="38.6640625" style="318" customWidth="1"/>
    <col min="7960" max="7960" width="3" style="318" bestFit="1" customWidth="1"/>
    <col min="7961" max="7961" width="32.33203125" style="318" customWidth="1"/>
    <col min="7962" max="7962" width="46.33203125" style="318" customWidth="1"/>
    <col min="7963" max="7963" width="19" style="318" customWidth="1"/>
    <col min="7964" max="7964" width="0" style="1" hidden="1" customWidth="1"/>
    <col min="7965" max="7965" width="17.6640625" style="318" customWidth="1"/>
    <col min="7966" max="7966" width="0" style="1" hidden="1" customWidth="1"/>
    <col min="7967" max="7967" width="22.33203125" style="318" customWidth="1"/>
    <col min="7968" max="7968" width="5.33203125" style="318" customWidth="1"/>
    <col min="7969" max="7969" width="36.33203125" style="318" customWidth="1"/>
    <col min="7970" max="7970" width="5.6640625" style="318" customWidth="1"/>
    <col min="7971" max="7971" width="0" style="1" hidden="1" customWidth="1"/>
    <col min="7972" max="7972" width="20.6640625" style="318" customWidth="1"/>
    <col min="7973" max="7973" width="4.88671875" style="318" customWidth="1"/>
    <col min="7974" max="7974" width="0" style="1" hidden="1" customWidth="1"/>
    <col min="7975" max="7975" width="24.6640625" style="318" customWidth="1"/>
    <col min="7976" max="7976" width="12.33203125" style="318" customWidth="1"/>
    <col min="7977" max="7977" width="0" style="1" hidden="1" customWidth="1"/>
    <col min="7978" max="7978" width="3.44140625" style="318" customWidth="1"/>
    <col min="7979" max="7979" width="0" style="1" hidden="1" customWidth="1"/>
    <col min="7980" max="7980" width="17.6640625" style="318" customWidth="1"/>
    <col min="7981" max="7981" width="3.44140625" style="318" customWidth="1"/>
    <col min="7982" max="7982" width="0" style="1" hidden="1" customWidth="1"/>
    <col min="7983" max="7983" width="23.6640625" style="318" customWidth="1"/>
    <col min="7984" max="7984" width="10" style="318" customWidth="1"/>
    <col min="7985" max="7985" width="0" style="1" hidden="1" customWidth="1"/>
    <col min="7986" max="7987" width="14.6640625" style="318" customWidth="1"/>
    <col min="7988" max="7988" width="12.88671875" style="318" customWidth="1"/>
    <col min="7989" max="7989" width="3.33203125" style="318" customWidth="1"/>
    <col min="7990" max="7990" width="30.33203125" style="318" customWidth="1"/>
    <col min="7991" max="7991" width="5" style="318" customWidth="1"/>
    <col min="7992" max="7992" width="0" style="1" hidden="1" customWidth="1"/>
    <col min="7993" max="7993" width="14.33203125" style="318" customWidth="1"/>
    <col min="7994" max="7994" width="5.6640625" style="318" customWidth="1"/>
    <col min="7995" max="7995" width="0" style="1" hidden="1" customWidth="1"/>
    <col min="7996" max="7996" width="17.33203125" style="318" customWidth="1"/>
    <col min="7997" max="7997" width="12.6640625" style="318" customWidth="1"/>
    <col min="7998" max="7998" width="0" style="1" hidden="1" customWidth="1"/>
    <col min="7999" max="7999" width="5.33203125" style="318" customWidth="1"/>
    <col min="8000" max="8000" width="0" style="1" hidden="1" customWidth="1"/>
    <col min="8001" max="8001" width="17" style="318" customWidth="1"/>
    <col min="8002" max="8002" width="6.33203125" style="318" customWidth="1"/>
    <col min="8003" max="8003" width="0" style="1" hidden="1" customWidth="1"/>
    <col min="8004" max="8004" width="14.33203125" style="318" customWidth="1"/>
    <col min="8005" max="8005" width="7.5546875" style="318" customWidth="1"/>
    <col min="8006" max="8006" width="0" style="1" hidden="1" customWidth="1"/>
    <col min="8007" max="8008" width="14.33203125" style="318" customWidth="1"/>
    <col min="8009" max="8009" width="20.88671875" style="318" customWidth="1"/>
    <col min="8010" max="8010" width="14.44140625" style="318" customWidth="1"/>
    <col min="8011" max="8011" width="15" style="318" customWidth="1"/>
    <col min="8012" max="8012" width="2.6640625" style="318" customWidth="1"/>
    <col min="8013" max="8013" width="11.6640625" style="318" customWidth="1"/>
    <col min="8014" max="8014" width="11.5546875" style="318" customWidth="1"/>
    <col min="8015" max="8015" width="2.33203125" style="318" customWidth="1"/>
    <col min="8016" max="8016" width="41" style="318" customWidth="1"/>
    <col min="8017" max="8017" width="14.33203125" style="318" customWidth="1"/>
    <col min="8018" max="8019" width="11.5546875" style="318" customWidth="1"/>
    <col min="8020" max="8020" width="21.88671875" style="318" customWidth="1"/>
    <col min="8021" max="8212" width="11.44140625" style="318"/>
    <col min="8213" max="8213" width="21.88671875" style="318" customWidth="1"/>
    <col min="8214" max="8214" width="13.88671875" style="318" customWidth="1"/>
    <col min="8215" max="8215" width="38.6640625" style="318" customWidth="1"/>
    <col min="8216" max="8216" width="3" style="318" bestFit="1" customWidth="1"/>
    <col min="8217" max="8217" width="32.33203125" style="318" customWidth="1"/>
    <col min="8218" max="8218" width="46.33203125" style="318" customWidth="1"/>
    <col min="8219" max="8219" width="19" style="318" customWidth="1"/>
    <col min="8220" max="8220" width="0" style="1" hidden="1" customWidth="1"/>
    <col min="8221" max="8221" width="17.6640625" style="318" customWidth="1"/>
    <col min="8222" max="8222" width="0" style="1" hidden="1" customWidth="1"/>
    <col min="8223" max="8223" width="22.33203125" style="318" customWidth="1"/>
    <col min="8224" max="8224" width="5.33203125" style="318" customWidth="1"/>
    <col min="8225" max="8225" width="36.33203125" style="318" customWidth="1"/>
    <col min="8226" max="8226" width="5.6640625" style="318" customWidth="1"/>
    <col min="8227" max="8227" width="0" style="1" hidden="1" customWidth="1"/>
    <col min="8228" max="8228" width="20.6640625" style="318" customWidth="1"/>
    <col min="8229" max="8229" width="4.88671875" style="318" customWidth="1"/>
    <col min="8230" max="8230" width="0" style="1" hidden="1" customWidth="1"/>
    <col min="8231" max="8231" width="24.6640625" style="318" customWidth="1"/>
    <col min="8232" max="8232" width="12.33203125" style="318" customWidth="1"/>
    <col min="8233" max="8233" width="0" style="1" hidden="1" customWidth="1"/>
    <col min="8234" max="8234" width="3.44140625" style="318" customWidth="1"/>
    <col min="8235" max="8235" width="0" style="1" hidden="1" customWidth="1"/>
    <col min="8236" max="8236" width="17.6640625" style="318" customWidth="1"/>
    <col min="8237" max="8237" width="3.44140625" style="318" customWidth="1"/>
    <col min="8238" max="8238" width="0" style="1" hidden="1" customWidth="1"/>
    <col min="8239" max="8239" width="23.6640625" style="318" customWidth="1"/>
    <col min="8240" max="8240" width="10" style="318" customWidth="1"/>
    <col min="8241" max="8241" width="0" style="1" hidden="1" customWidth="1"/>
    <col min="8242" max="8243" width="14.6640625" style="318" customWidth="1"/>
    <col min="8244" max="8244" width="12.88671875" style="318" customWidth="1"/>
    <col min="8245" max="8245" width="3.33203125" style="318" customWidth="1"/>
    <col min="8246" max="8246" width="30.33203125" style="318" customWidth="1"/>
    <col min="8247" max="8247" width="5" style="318" customWidth="1"/>
    <col min="8248" max="8248" width="0" style="1" hidden="1" customWidth="1"/>
    <col min="8249" max="8249" width="14.33203125" style="318" customWidth="1"/>
    <col min="8250" max="8250" width="5.6640625" style="318" customWidth="1"/>
    <col min="8251" max="8251" width="0" style="1" hidden="1" customWidth="1"/>
    <col min="8252" max="8252" width="17.33203125" style="318" customWidth="1"/>
    <col min="8253" max="8253" width="12.6640625" style="318" customWidth="1"/>
    <col min="8254" max="8254" width="0" style="1" hidden="1" customWidth="1"/>
    <col min="8255" max="8255" width="5.33203125" style="318" customWidth="1"/>
    <col min="8256" max="8256" width="0" style="1" hidden="1" customWidth="1"/>
    <col min="8257" max="8257" width="17" style="318" customWidth="1"/>
    <col min="8258" max="8258" width="6.33203125" style="318" customWidth="1"/>
    <col min="8259" max="8259" width="0" style="1" hidden="1" customWidth="1"/>
    <col min="8260" max="8260" width="14.33203125" style="318" customWidth="1"/>
    <col min="8261" max="8261" width="7.5546875" style="318" customWidth="1"/>
    <col min="8262" max="8262" width="0" style="1" hidden="1" customWidth="1"/>
    <col min="8263" max="8264" width="14.33203125" style="318" customWidth="1"/>
    <col min="8265" max="8265" width="20.88671875" style="318" customWidth="1"/>
    <col min="8266" max="8266" width="14.44140625" style="318" customWidth="1"/>
    <col min="8267" max="8267" width="15" style="318" customWidth="1"/>
    <col min="8268" max="8268" width="2.6640625" style="318" customWidth="1"/>
    <col min="8269" max="8269" width="11.6640625" style="318" customWidth="1"/>
    <col min="8270" max="8270" width="11.5546875" style="318" customWidth="1"/>
    <col min="8271" max="8271" width="2.33203125" style="318" customWidth="1"/>
    <col min="8272" max="8272" width="41" style="318" customWidth="1"/>
    <col min="8273" max="8273" width="14.33203125" style="318" customWidth="1"/>
    <col min="8274" max="8275" width="11.5546875" style="318" customWidth="1"/>
    <col min="8276" max="8276" width="21.88671875" style="318" customWidth="1"/>
    <col min="8277" max="8468" width="11.44140625" style="318"/>
    <col min="8469" max="8469" width="21.88671875" style="318" customWidth="1"/>
    <col min="8470" max="8470" width="13.88671875" style="318" customWidth="1"/>
    <col min="8471" max="8471" width="38.6640625" style="318" customWidth="1"/>
    <col min="8472" max="8472" width="3" style="318" bestFit="1" customWidth="1"/>
    <col min="8473" max="8473" width="32.33203125" style="318" customWidth="1"/>
    <col min="8474" max="8474" width="46.33203125" style="318" customWidth="1"/>
    <col min="8475" max="8475" width="19" style="318" customWidth="1"/>
    <col min="8476" max="8476" width="0" style="1" hidden="1" customWidth="1"/>
    <col min="8477" max="8477" width="17.6640625" style="318" customWidth="1"/>
    <col min="8478" max="8478" width="0" style="1" hidden="1" customWidth="1"/>
    <col min="8479" max="8479" width="22.33203125" style="318" customWidth="1"/>
    <col min="8480" max="8480" width="5.33203125" style="318" customWidth="1"/>
    <col min="8481" max="8481" width="36.33203125" style="318" customWidth="1"/>
    <col min="8482" max="8482" width="5.6640625" style="318" customWidth="1"/>
    <col min="8483" max="8483" width="0" style="1" hidden="1" customWidth="1"/>
    <col min="8484" max="8484" width="20.6640625" style="318" customWidth="1"/>
    <col min="8485" max="8485" width="4.88671875" style="318" customWidth="1"/>
    <col min="8486" max="8486" width="0" style="1" hidden="1" customWidth="1"/>
    <col min="8487" max="8487" width="24.6640625" style="318" customWidth="1"/>
    <col min="8488" max="8488" width="12.33203125" style="318" customWidth="1"/>
    <col min="8489" max="8489" width="0" style="1" hidden="1" customWidth="1"/>
    <col min="8490" max="8490" width="3.44140625" style="318" customWidth="1"/>
    <col min="8491" max="8491" width="0" style="1" hidden="1" customWidth="1"/>
    <col min="8492" max="8492" width="17.6640625" style="318" customWidth="1"/>
    <col min="8493" max="8493" width="3.44140625" style="318" customWidth="1"/>
    <col min="8494" max="8494" width="0" style="1" hidden="1" customWidth="1"/>
    <col min="8495" max="8495" width="23.6640625" style="318" customWidth="1"/>
    <col min="8496" max="8496" width="10" style="318" customWidth="1"/>
    <col min="8497" max="8497" width="0" style="1" hidden="1" customWidth="1"/>
    <col min="8498" max="8499" width="14.6640625" style="318" customWidth="1"/>
    <col min="8500" max="8500" width="12.88671875" style="318" customWidth="1"/>
    <col min="8501" max="8501" width="3.33203125" style="318" customWidth="1"/>
    <col min="8502" max="8502" width="30.33203125" style="318" customWidth="1"/>
    <col min="8503" max="8503" width="5" style="318" customWidth="1"/>
    <col min="8504" max="8504" width="0" style="1" hidden="1" customWidth="1"/>
    <col min="8505" max="8505" width="14.33203125" style="318" customWidth="1"/>
    <col min="8506" max="8506" width="5.6640625" style="318" customWidth="1"/>
    <col min="8507" max="8507" width="0" style="1" hidden="1" customWidth="1"/>
    <col min="8508" max="8508" width="17.33203125" style="318" customWidth="1"/>
    <col min="8509" max="8509" width="12.6640625" style="318" customWidth="1"/>
    <col min="8510" max="8510" width="0" style="1" hidden="1" customWidth="1"/>
    <col min="8511" max="8511" width="5.33203125" style="318" customWidth="1"/>
    <col min="8512" max="8512" width="0" style="1" hidden="1" customWidth="1"/>
    <col min="8513" max="8513" width="17" style="318" customWidth="1"/>
    <col min="8514" max="8514" width="6.33203125" style="318" customWidth="1"/>
    <col min="8515" max="8515" width="0" style="1" hidden="1" customWidth="1"/>
    <col min="8516" max="8516" width="14.33203125" style="318" customWidth="1"/>
    <col min="8517" max="8517" width="7.5546875" style="318" customWidth="1"/>
    <col min="8518" max="8518" width="0" style="1" hidden="1" customWidth="1"/>
    <col min="8519" max="8520" width="14.33203125" style="318" customWidth="1"/>
    <col min="8521" max="8521" width="20.88671875" style="318" customWidth="1"/>
    <col min="8522" max="8522" width="14.44140625" style="318" customWidth="1"/>
    <col min="8523" max="8523" width="15" style="318" customWidth="1"/>
    <col min="8524" max="8524" width="2.6640625" style="318" customWidth="1"/>
    <col min="8525" max="8525" width="11.6640625" style="318" customWidth="1"/>
    <col min="8526" max="8526" width="11.5546875" style="318" customWidth="1"/>
    <col min="8527" max="8527" width="2.33203125" style="318" customWidth="1"/>
    <col min="8528" max="8528" width="41" style="318" customWidth="1"/>
    <col min="8529" max="8529" width="14.33203125" style="318" customWidth="1"/>
    <col min="8530" max="8531" width="11.5546875" style="318" customWidth="1"/>
    <col min="8532" max="8532" width="21.88671875" style="318" customWidth="1"/>
    <col min="8533" max="8724" width="11.44140625" style="318"/>
    <col min="8725" max="8725" width="21.88671875" style="318" customWidth="1"/>
    <col min="8726" max="8726" width="13.88671875" style="318" customWidth="1"/>
    <col min="8727" max="8727" width="38.6640625" style="318" customWidth="1"/>
    <col min="8728" max="8728" width="3" style="318" bestFit="1" customWidth="1"/>
    <col min="8729" max="8729" width="32.33203125" style="318" customWidth="1"/>
    <col min="8730" max="8730" width="46.33203125" style="318" customWidth="1"/>
    <col min="8731" max="8731" width="19" style="318" customWidth="1"/>
    <col min="8732" max="8732" width="0" style="1" hidden="1" customWidth="1"/>
    <col min="8733" max="8733" width="17.6640625" style="318" customWidth="1"/>
    <col min="8734" max="8734" width="0" style="1" hidden="1" customWidth="1"/>
    <col min="8735" max="8735" width="22.33203125" style="318" customWidth="1"/>
    <col min="8736" max="8736" width="5.33203125" style="318" customWidth="1"/>
    <col min="8737" max="8737" width="36.33203125" style="318" customWidth="1"/>
    <col min="8738" max="8738" width="5.6640625" style="318" customWidth="1"/>
    <col min="8739" max="8739" width="0" style="1" hidden="1" customWidth="1"/>
    <col min="8740" max="8740" width="20.6640625" style="318" customWidth="1"/>
    <col min="8741" max="8741" width="4.88671875" style="318" customWidth="1"/>
    <col min="8742" max="8742" width="0" style="1" hidden="1" customWidth="1"/>
    <col min="8743" max="8743" width="24.6640625" style="318" customWidth="1"/>
    <col min="8744" max="8744" width="12.33203125" style="318" customWidth="1"/>
    <col min="8745" max="8745" width="0" style="1" hidden="1" customWidth="1"/>
    <col min="8746" max="8746" width="3.44140625" style="318" customWidth="1"/>
    <col min="8747" max="8747" width="0" style="1" hidden="1" customWidth="1"/>
    <col min="8748" max="8748" width="17.6640625" style="318" customWidth="1"/>
    <col min="8749" max="8749" width="3.44140625" style="318" customWidth="1"/>
    <col min="8750" max="8750" width="0" style="1" hidden="1" customWidth="1"/>
    <col min="8751" max="8751" width="23.6640625" style="318" customWidth="1"/>
    <col min="8752" max="8752" width="10" style="318" customWidth="1"/>
    <col min="8753" max="8753" width="0" style="1" hidden="1" customWidth="1"/>
    <col min="8754" max="8755" width="14.6640625" style="318" customWidth="1"/>
    <col min="8756" max="8756" width="12.88671875" style="318" customWidth="1"/>
    <col min="8757" max="8757" width="3.33203125" style="318" customWidth="1"/>
    <col min="8758" max="8758" width="30.33203125" style="318" customWidth="1"/>
    <col min="8759" max="8759" width="5" style="318" customWidth="1"/>
    <col min="8760" max="8760" width="0" style="1" hidden="1" customWidth="1"/>
    <col min="8761" max="8761" width="14.33203125" style="318" customWidth="1"/>
    <col min="8762" max="8762" width="5.6640625" style="318" customWidth="1"/>
    <col min="8763" max="8763" width="0" style="1" hidden="1" customWidth="1"/>
    <col min="8764" max="8764" width="17.33203125" style="318" customWidth="1"/>
    <col min="8765" max="8765" width="12.6640625" style="318" customWidth="1"/>
    <col min="8766" max="8766" width="0" style="1" hidden="1" customWidth="1"/>
    <col min="8767" max="8767" width="5.33203125" style="318" customWidth="1"/>
    <col min="8768" max="8768" width="0" style="1" hidden="1" customWidth="1"/>
    <col min="8769" max="8769" width="17" style="318" customWidth="1"/>
    <col min="8770" max="8770" width="6.33203125" style="318" customWidth="1"/>
    <col min="8771" max="8771" width="0" style="1" hidden="1" customWidth="1"/>
    <col min="8772" max="8772" width="14.33203125" style="318" customWidth="1"/>
    <col min="8773" max="8773" width="7.5546875" style="318" customWidth="1"/>
    <col min="8774" max="8774" width="0" style="1" hidden="1" customWidth="1"/>
    <col min="8775" max="8776" width="14.33203125" style="318" customWidth="1"/>
    <col min="8777" max="8777" width="20.88671875" style="318" customWidth="1"/>
    <col min="8778" max="8778" width="14.44140625" style="318" customWidth="1"/>
    <col min="8779" max="8779" width="15" style="318" customWidth="1"/>
    <col min="8780" max="8780" width="2.6640625" style="318" customWidth="1"/>
    <col min="8781" max="8781" width="11.6640625" style="318" customWidth="1"/>
    <col min="8782" max="8782" width="11.5546875" style="318" customWidth="1"/>
    <col min="8783" max="8783" width="2.33203125" style="318" customWidth="1"/>
    <col min="8784" max="8784" width="41" style="318" customWidth="1"/>
    <col min="8785" max="8785" width="14.33203125" style="318" customWidth="1"/>
    <col min="8786" max="8787" width="11.5546875" style="318" customWidth="1"/>
    <col min="8788" max="8788" width="21.88671875" style="318" customWidth="1"/>
    <col min="8789" max="8980" width="11.44140625" style="318"/>
    <col min="8981" max="8981" width="21.88671875" style="318" customWidth="1"/>
    <col min="8982" max="8982" width="13.88671875" style="318" customWidth="1"/>
    <col min="8983" max="8983" width="38.6640625" style="318" customWidth="1"/>
    <col min="8984" max="8984" width="3" style="318" bestFit="1" customWidth="1"/>
    <col min="8985" max="8985" width="32.33203125" style="318" customWidth="1"/>
    <col min="8986" max="8986" width="46.33203125" style="318" customWidth="1"/>
    <col min="8987" max="8987" width="19" style="318" customWidth="1"/>
    <col min="8988" max="8988" width="0" style="1" hidden="1" customWidth="1"/>
    <col min="8989" max="8989" width="17.6640625" style="318" customWidth="1"/>
    <col min="8990" max="8990" width="0" style="1" hidden="1" customWidth="1"/>
    <col min="8991" max="8991" width="22.33203125" style="318" customWidth="1"/>
    <col min="8992" max="8992" width="5.33203125" style="318" customWidth="1"/>
    <col min="8993" max="8993" width="36.33203125" style="318" customWidth="1"/>
    <col min="8994" max="8994" width="5.6640625" style="318" customWidth="1"/>
    <col min="8995" max="8995" width="0" style="1" hidden="1" customWidth="1"/>
    <col min="8996" max="8996" width="20.6640625" style="318" customWidth="1"/>
    <col min="8997" max="8997" width="4.88671875" style="318" customWidth="1"/>
    <col min="8998" max="8998" width="0" style="1" hidden="1" customWidth="1"/>
    <col min="8999" max="8999" width="24.6640625" style="318" customWidth="1"/>
    <col min="9000" max="9000" width="12.33203125" style="318" customWidth="1"/>
    <col min="9001" max="9001" width="0" style="1" hidden="1" customWidth="1"/>
    <col min="9002" max="9002" width="3.44140625" style="318" customWidth="1"/>
    <col min="9003" max="9003" width="0" style="1" hidden="1" customWidth="1"/>
    <col min="9004" max="9004" width="17.6640625" style="318" customWidth="1"/>
    <col min="9005" max="9005" width="3.44140625" style="318" customWidth="1"/>
    <col min="9006" max="9006" width="0" style="1" hidden="1" customWidth="1"/>
    <col min="9007" max="9007" width="23.6640625" style="318" customWidth="1"/>
    <col min="9008" max="9008" width="10" style="318" customWidth="1"/>
    <col min="9009" max="9009" width="0" style="1" hidden="1" customWidth="1"/>
    <col min="9010" max="9011" width="14.6640625" style="318" customWidth="1"/>
    <col min="9012" max="9012" width="12.88671875" style="318" customWidth="1"/>
    <col min="9013" max="9013" width="3.33203125" style="318" customWidth="1"/>
    <col min="9014" max="9014" width="30.33203125" style="318" customWidth="1"/>
    <col min="9015" max="9015" width="5" style="318" customWidth="1"/>
    <col min="9016" max="9016" width="0" style="1" hidden="1" customWidth="1"/>
    <col min="9017" max="9017" width="14.33203125" style="318" customWidth="1"/>
    <col min="9018" max="9018" width="5.6640625" style="318" customWidth="1"/>
    <col min="9019" max="9019" width="0" style="1" hidden="1" customWidth="1"/>
    <col min="9020" max="9020" width="17.33203125" style="318" customWidth="1"/>
    <col min="9021" max="9021" width="12.6640625" style="318" customWidth="1"/>
    <col min="9022" max="9022" width="0" style="1" hidden="1" customWidth="1"/>
    <col min="9023" max="9023" width="5.33203125" style="318" customWidth="1"/>
    <col min="9024" max="9024" width="0" style="1" hidden="1" customWidth="1"/>
    <col min="9025" max="9025" width="17" style="318" customWidth="1"/>
    <col min="9026" max="9026" width="6.33203125" style="318" customWidth="1"/>
    <col min="9027" max="9027" width="0" style="1" hidden="1" customWidth="1"/>
    <col min="9028" max="9028" width="14.33203125" style="318" customWidth="1"/>
    <col min="9029" max="9029" width="7.5546875" style="318" customWidth="1"/>
    <col min="9030" max="9030" width="0" style="1" hidden="1" customWidth="1"/>
    <col min="9031" max="9032" width="14.33203125" style="318" customWidth="1"/>
    <col min="9033" max="9033" width="20.88671875" style="318" customWidth="1"/>
    <col min="9034" max="9034" width="14.44140625" style="318" customWidth="1"/>
    <col min="9035" max="9035" width="15" style="318" customWidth="1"/>
    <col min="9036" max="9036" width="2.6640625" style="318" customWidth="1"/>
    <col min="9037" max="9037" width="11.6640625" style="318" customWidth="1"/>
    <col min="9038" max="9038" width="11.5546875" style="318" customWidth="1"/>
    <col min="9039" max="9039" width="2.33203125" style="318" customWidth="1"/>
    <col min="9040" max="9040" width="41" style="318" customWidth="1"/>
    <col min="9041" max="9041" width="14.33203125" style="318" customWidth="1"/>
    <col min="9042" max="9043" width="11.5546875" style="318" customWidth="1"/>
    <col min="9044" max="9044" width="21.88671875" style="318" customWidth="1"/>
    <col min="9045" max="9236" width="11.44140625" style="318"/>
    <col min="9237" max="9237" width="21.88671875" style="318" customWidth="1"/>
    <col min="9238" max="9238" width="13.88671875" style="318" customWidth="1"/>
    <col min="9239" max="9239" width="38.6640625" style="318" customWidth="1"/>
    <col min="9240" max="9240" width="3" style="318" bestFit="1" customWidth="1"/>
    <col min="9241" max="9241" width="32.33203125" style="318" customWidth="1"/>
    <col min="9242" max="9242" width="46.33203125" style="318" customWidth="1"/>
    <col min="9243" max="9243" width="19" style="318" customWidth="1"/>
    <col min="9244" max="9244" width="0" style="1" hidden="1" customWidth="1"/>
    <col min="9245" max="9245" width="17.6640625" style="318" customWidth="1"/>
    <col min="9246" max="9246" width="0" style="1" hidden="1" customWidth="1"/>
    <col min="9247" max="9247" width="22.33203125" style="318" customWidth="1"/>
    <col min="9248" max="9248" width="5.33203125" style="318" customWidth="1"/>
    <col min="9249" max="9249" width="36.33203125" style="318" customWidth="1"/>
    <col min="9250" max="9250" width="5.6640625" style="318" customWidth="1"/>
    <col min="9251" max="9251" width="0" style="1" hidden="1" customWidth="1"/>
    <col min="9252" max="9252" width="20.6640625" style="318" customWidth="1"/>
    <col min="9253" max="9253" width="4.88671875" style="318" customWidth="1"/>
    <col min="9254" max="9254" width="0" style="1" hidden="1" customWidth="1"/>
    <col min="9255" max="9255" width="24.6640625" style="318" customWidth="1"/>
    <col min="9256" max="9256" width="12.33203125" style="318" customWidth="1"/>
    <col min="9257" max="9257" width="0" style="1" hidden="1" customWidth="1"/>
    <col min="9258" max="9258" width="3.44140625" style="318" customWidth="1"/>
    <col min="9259" max="9259" width="0" style="1" hidden="1" customWidth="1"/>
    <col min="9260" max="9260" width="17.6640625" style="318" customWidth="1"/>
    <col min="9261" max="9261" width="3.44140625" style="318" customWidth="1"/>
    <col min="9262" max="9262" width="0" style="1" hidden="1" customWidth="1"/>
    <col min="9263" max="9263" width="23.6640625" style="318" customWidth="1"/>
    <col min="9264" max="9264" width="10" style="318" customWidth="1"/>
    <col min="9265" max="9265" width="0" style="1" hidden="1" customWidth="1"/>
    <col min="9266" max="9267" width="14.6640625" style="318" customWidth="1"/>
    <col min="9268" max="9268" width="12.88671875" style="318" customWidth="1"/>
    <col min="9269" max="9269" width="3.33203125" style="318" customWidth="1"/>
    <col min="9270" max="9270" width="30.33203125" style="318" customWidth="1"/>
    <col min="9271" max="9271" width="5" style="318" customWidth="1"/>
    <col min="9272" max="9272" width="0" style="1" hidden="1" customWidth="1"/>
    <col min="9273" max="9273" width="14.33203125" style="318" customWidth="1"/>
    <col min="9274" max="9274" width="5.6640625" style="318" customWidth="1"/>
    <col min="9275" max="9275" width="0" style="1" hidden="1" customWidth="1"/>
    <col min="9276" max="9276" width="17.33203125" style="318" customWidth="1"/>
    <col min="9277" max="9277" width="12.6640625" style="318" customWidth="1"/>
    <col min="9278" max="9278" width="0" style="1" hidden="1" customWidth="1"/>
    <col min="9279" max="9279" width="5.33203125" style="318" customWidth="1"/>
    <col min="9280" max="9280" width="0" style="1" hidden="1" customWidth="1"/>
    <col min="9281" max="9281" width="17" style="318" customWidth="1"/>
    <col min="9282" max="9282" width="6.33203125" style="318" customWidth="1"/>
    <col min="9283" max="9283" width="0" style="1" hidden="1" customWidth="1"/>
    <col min="9284" max="9284" width="14.33203125" style="318" customWidth="1"/>
    <col min="9285" max="9285" width="7.5546875" style="318" customWidth="1"/>
    <col min="9286" max="9286" width="0" style="1" hidden="1" customWidth="1"/>
    <col min="9287" max="9288" width="14.33203125" style="318" customWidth="1"/>
    <col min="9289" max="9289" width="20.88671875" style="318" customWidth="1"/>
    <col min="9290" max="9290" width="14.44140625" style="318" customWidth="1"/>
    <col min="9291" max="9291" width="15" style="318" customWidth="1"/>
    <col min="9292" max="9292" width="2.6640625" style="318" customWidth="1"/>
    <col min="9293" max="9293" width="11.6640625" style="318" customWidth="1"/>
    <col min="9294" max="9294" width="11.5546875" style="318" customWidth="1"/>
    <col min="9295" max="9295" width="2.33203125" style="318" customWidth="1"/>
    <col min="9296" max="9296" width="41" style="318" customWidth="1"/>
    <col min="9297" max="9297" width="14.33203125" style="318" customWidth="1"/>
    <col min="9298" max="9299" width="11.5546875" style="318" customWidth="1"/>
    <col min="9300" max="9300" width="21.88671875" style="318" customWidth="1"/>
    <col min="9301" max="9492" width="11.44140625" style="318"/>
    <col min="9493" max="9493" width="21.88671875" style="318" customWidth="1"/>
    <col min="9494" max="9494" width="13.88671875" style="318" customWidth="1"/>
    <col min="9495" max="9495" width="38.6640625" style="318" customWidth="1"/>
    <col min="9496" max="9496" width="3" style="318" bestFit="1" customWidth="1"/>
    <col min="9497" max="9497" width="32.33203125" style="318" customWidth="1"/>
    <col min="9498" max="9498" width="46.33203125" style="318" customWidth="1"/>
    <col min="9499" max="9499" width="19" style="318" customWidth="1"/>
    <col min="9500" max="9500" width="0" style="1" hidden="1" customWidth="1"/>
    <col min="9501" max="9501" width="17.6640625" style="318" customWidth="1"/>
    <col min="9502" max="9502" width="0" style="1" hidden="1" customWidth="1"/>
    <col min="9503" max="9503" width="22.33203125" style="318" customWidth="1"/>
    <col min="9504" max="9504" width="5.33203125" style="318" customWidth="1"/>
    <col min="9505" max="9505" width="36.33203125" style="318" customWidth="1"/>
    <col min="9506" max="9506" width="5.6640625" style="318" customWidth="1"/>
    <col min="9507" max="9507" width="0" style="1" hidden="1" customWidth="1"/>
    <col min="9508" max="9508" width="20.6640625" style="318" customWidth="1"/>
    <col min="9509" max="9509" width="4.88671875" style="318" customWidth="1"/>
    <col min="9510" max="9510" width="0" style="1" hidden="1" customWidth="1"/>
    <col min="9511" max="9511" width="24.6640625" style="318" customWidth="1"/>
    <col min="9512" max="9512" width="12.33203125" style="318" customWidth="1"/>
    <col min="9513" max="9513" width="0" style="1" hidden="1" customWidth="1"/>
    <col min="9514" max="9514" width="3.44140625" style="318" customWidth="1"/>
    <col min="9515" max="9515" width="0" style="1" hidden="1" customWidth="1"/>
    <col min="9516" max="9516" width="17.6640625" style="318" customWidth="1"/>
    <col min="9517" max="9517" width="3.44140625" style="318" customWidth="1"/>
    <col min="9518" max="9518" width="0" style="1" hidden="1" customWidth="1"/>
    <col min="9519" max="9519" width="23.6640625" style="318" customWidth="1"/>
    <col min="9520" max="9520" width="10" style="318" customWidth="1"/>
    <col min="9521" max="9521" width="0" style="1" hidden="1" customWidth="1"/>
    <col min="9522" max="9523" width="14.6640625" style="318" customWidth="1"/>
    <col min="9524" max="9524" width="12.88671875" style="318" customWidth="1"/>
    <col min="9525" max="9525" width="3.33203125" style="318" customWidth="1"/>
    <col min="9526" max="9526" width="30.33203125" style="318" customWidth="1"/>
    <col min="9527" max="9527" width="5" style="318" customWidth="1"/>
    <col min="9528" max="9528" width="0" style="1" hidden="1" customWidth="1"/>
    <col min="9529" max="9529" width="14.33203125" style="318" customWidth="1"/>
    <col min="9530" max="9530" width="5.6640625" style="318" customWidth="1"/>
    <col min="9531" max="9531" width="0" style="1" hidden="1" customWidth="1"/>
    <col min="9532" max="9532" width="17.33203125" style="318" customWidth="1"/>
    <col min="9533" max="9533" width="12.6640625" style="318" customWidth="1"/>
    <col min="9534" max="9534" width="0" style="1" hidden="1" customWidth="1"/>
    <col min="9535" max="9535" width="5.33203125" style="318" customWidth="1"/>
    <col min="9536" max="9536" width="0" style="1" hidden="1" customWidth="1"/>
    <col min="9537" max="9537" width="17" style="318" customWidth="1"/>
    <col min="9538" max="9538" width="6.33203125" style="318" customWidth="1"/>
    <col min="9539" max="9539" width="0" style="1" hidden="1" customWidth="1"/>
    <col min="9540" max="9540" width="14.33203125" style="318" customWidth="1"/>
    <col min="9541" max="9541" width="7.5546875" style="318" customWidth="1"/>
    <col min="9542" max="9542" width="0" style="1" hidden="1" customWidth="1"/>
    <col min="9543" max="9544" width="14.33203125" style="318" customWidth="1"/>
    <col min="9545" max="9545" width="20.88671875" style="318" customWidth="1"/>
    <col min="9546" max="9546" width="14.44140625" style="318" customWidth="1"/>
    <col min="9547" max="9547" width="15" style="318" customWidth="1"/>
    <col min="9548" max="9548" width="2.6640625" style="318" customWidth="1"/>
    <col min="9549" max="9549" width="11.6640625" style="318" customWidth="1"/>
    <col min="9550" max="9550" width="11.5546875" style="318" customWidth="1"/>
    <col min="9551" max="9551" width="2.33203125" style="318" customWidth="1"/>
    <col min="9552" max="9552" width="41" style="318" customWidth="1"/>
    <col min="9553" max="9553" width="14.33203125" style="318" customWidth="1"/>
    <col min="9554" max="9555" width="11.5546875" style="318" customWidth="1"/>
    <col min="9556" max="9556" width="21.88671875" style="318" customWidth="1"/>
    <col min="9557" max="9748" width="11.44140625" style="318"/>
    <col min="9749" max="9749" width="21.88671875" style="318" customWidth="1"/>
    <col min="9750" max="9750" width="13.88671875" style="318" customWidth="1"/>
    <col min="9751" max="9751" width="38.6640625" style="318" customWidth="1"/>
    <col min="9752" max="9752" width="3" style="318" bestFit="1" customWidth="1"/>
    <col min="9753" max="9753" width="32.33203125" style="318" customWidth="1"/>
    <col min="9754" max="9754" width="46.33203125" style="318" customWidth="1"/>
    <col min="9755" max="9755" width="19" style="318" customWidth="1"/>
    <col min="9756" max="9756" width="0" style="1" hidden="1" customWidth="1"/>
    <col min="9757" max="9757" width="17.6640625" style="318" customWidth="1"/>
    <col min="9758" max="9758" width="0" style="1" hidden="1" customWidth="1"/>
    <col min="9759" max="9759" width="22.33203125" style="318" customWidth="1"/>
    <col min="9760" max="9760" width="5.33203125" style="318" customWidth="1"/>
    <col min="9761" max="9761" width="36.33203125" style="318" customWidth="1"/>
    <col min="9762" max="9762" width="5.6640625" style="318" customWidth="1"/>
    <col min="9763" max="9763" width="0" style="1" hidden="1" customWidth="1"/>
    <col min="9764" max="9764" width="20.6640625" style="318" customWidth="1"/>
    <col min="9765" max="9765" width="4.88671875" style="318" customWidth="1"/>
    <col min="9766" max="9766" width="0" style="1" hidden="1" customWidth="1"/>
    <col min="9767" max="9767" width="24.6640625" style="318" customWidth="1"/>
    <col min="9768" max="9768" width="12.33203125" style="318" customWidth="1"/>
    <col min="9769" max="9769" width="0" style="1" hidden="1" customWidth="1"/>
    <col min="9770" max="9770" width="3.44140625" style="318" customWidth="1"/>
    <col min="9771" max="9771" width="0" style="1" hidden="1" customWidth="1"/>
    <col min="9772" max="9772" width="17.6640625" style="318" customWidth="1"/>
    <col min="9773" max="9773" width="3.44140625" style="318" customWidth="1"/>
    <col min="9774" max="9774" width="0" style="1" hidden="1" customWidth="1"/>
    <col min="9775" max="9775" width="23.6640625" style="318" customWidth="1"/>
    <col min="9776" max="9776" width="10" style="318" customWidth="1"/>
    <col min="9777" max="9777" width="0" style="1" hidden="1" customWidth="1"/>
    <col min="9778" max="9779" width="14.6640625" style="318" customWidth="1"/>
    <col min="9780" max="9780" width="12.88671875" style="318" customWidth="1"/>
    <col min="9781" max="9781" width="3.33203125" style="318" customWidth="1"/>
    <col min="9782" max="9782" width="30.33203125" style="318" customWidth="1"/>
    <col min="9783" max="9783" width="5" style="318" customWidth="1"/>
    <col min="9784" max="9784" width="0" style="1" hidden="1" customWidth="1"/>
    <col min="9785" max="9785" width="14.33203125" style="318" customWidth="1"/>
    <col min="9786" max="9786" width="5.6640625" style="318" customWidth="1"/>
    <col min="9787" max="9787" width="0" style="1" hidden="1" customWidth="1"/>
    <col min="9788" max="9788" width="17.33203125" style="318" customWidth="1"/>
    <col min="9789" max="9789" width="12.6640625" style="318" customWidth="1"/>
    <col min="9790" max="9790" width="0" style="1" hidden="1" customWidth="1"/>
    <col min="9791" max="9791" width="5.33203125" style="318" customWidth="1"/>
    <col min="9792" max="9792" width="0" style="1" hidden="1" customWidth="1"/>
    <col min="9793" max="9793" width="17" style="318" customWidth="1"/>
    <col min="9794" max="9794" width="6.33203125" style="318" customWidth="1"/>
    <col min="9795" max="9795" width="0" style="1" hidden="1" customWidth="1"/>
    <col min="9796" max="9796" width="14.33203125" style="318" customWidth="1"/>
    <col min="9797" max="9797" width="7.5546875" style="318" customWidth="1"/>
    <col min="9798" max="9798" width="0" style="1" hidden="1" customWidth="1"/>
    <col min="9799" max="9800" width="14.33203125" style="318" customWidth="1"/>
    <col min="9801" max="9801" width="20.88671875" style="318" customWidth="1"/>
    <col min="9802" max="9802" width="14.44140625" style="318" customWidth="1"/>
    <col min="9803" max="9803" width="15" style="318" customWidth="1"/>
    <col min="9804" max="9804" width="2.6640625" style="318" customWidth="1"/>
    <col min="9805" max="9805" width="11.6640625" style="318" customWidth="1"/>
    <col min="9806" max="9806" width="11.5546875" style="318" customWidth="1"/>
    <col min="9807" max="9807" width="2.33203125" style="318" customWidth="1"/>
    <col min="9808" max="9808" width="41" style="318" customWidth="1"/>
    <col min="9809" max="9809" width="14.33203125" style="318" customWidth="1"/>
    <col min="9810" max="9811" width="11.5546875" style="318" customWidth="1"/>
    <col min="9812" max="9812" width="21.88671875" style="318" customWidth="1"/>
    <col min="9813" max="10004" width="11.44140625" style="318"/>
    <col min="10005" max="10005" width="21.88671875" style="318" customWidth="1"/>
    <col min="10006" max="10006" width="13.88671875" style="318" customWidth="1"/>
    <col min="10007" max="10007" width="38.6640625" style="318" customWidth="1"/>
    <col min="10008" max="10008" width="3" style="318" bestFit="1" customWidth="1"/>
    <col min="10009" max="10009" width="32.33203125" style="318" customWidth="1"/>
    <col min="10010" max="10010" width="46.33203125" style="318" customWidth="1"/>
    <col min="10011" max="10011" width="19" style="318" customWidth="1"/>
    <col min="10012" max="10012" width="0" style="1" hidden="1" customWidth="1"/>
    <col min="10013" max="10013" width="17.6640625" style="318" customWidth="1"/>
    <col min="10014" max="10014" width="0" style="1" hidden="1" customWidth="1"/>
    <col min="10015" max="10015" width="22.33203125" style="318" customWidth="1"/>
    <col min="10016" max="10016" width="5.33203125" style="318" customWidth="1"/>
    <col min="10017" max="10017" width="36.33203125" style="318" customWidth="1"/>
    <col min="10018" max="10018" width="5.6640625" style="318" customWidth="1"/>
    <col min="10019" max="10019" width="0" style="1" hidden="1" customWidth="1"/>
    <col min="10020" max="10020" width="20.6640625" style="318" customWidth="1"/>
    <col min="10021" max="10021" width="4.88671875" style="318" customWidth="1"/>
    <col min="10022" max="10022" width="0" style="1" hidden="1" customWidth="1"/>
    <col min="10023" max="10023" width="24.6640625" style="318" customWidth="1"/>
    <col min="10024" max="10024" width="12.33203125" style="318" customWidth="1"/>
    <col min="10025" max="10025" width="0" style="1" hidden="1" customWidth="1"/>
    <col min="10026" max="10026" width="3.44140625" style="318" customWidth="1"/>
    <col min="10027" max="10027" width="0" style="1" hidden="1" customWidth="1"/>
    <col min="10028" max="10028" width="17.6640625" style="318" customWidth="1"/>
    <col min="10029" max="10029" width="3.44140625" style="318" customWidth="1"/>
    <col min="10030" max="10030" width="0" style="1" hidden="1" customWidth="1"/>
    <col min="10031" max="10031" width="23.6640625" style="318" customWidth="1"/>
    <col min="10032" max="10032" width="10" style="318" customWidth="1"/>
    <col min="10033" max="10033" width="0" style="1" hidden="1" customWidth="1"/>
    <col min="10034" max="10035" width="14.6640625" style="318" customWidth="1"/>
    <col min="10036" max="10036" width="12.88671875" style="318" customWidth="1"/>
    <col min="10037" max="10037" width="3.33203125" style="318" customWidth="1"/>
    <col min="10038" max="10038" width="30.33203125" style="318" customWidth="1"/>
    <col min="10039" max="10039" width="5" style="318" customWidth="1"/>
    <col min="10040" max="10040" width="0" style="1" hidden="1" customWidth="1"/>
    <col min="10041" max="10041" width="14.33203125" style="318" customWidth="1"/>
    <col min="10042" max="10042" width="5.6640625" style="318" customWidth="1"/>
    <col min="10043" max="10043" width="0" style="1" hidden="1" customWidth="1"/>
    <col min="10044" max="10044" width="17.33203125" style="318" customWidth="1"/>
    <col min="10045" max="10045" width="12.6640625" style="318" customWidth="1"/>
    <col min="10046" max="10046" width="0" style="1" hidden="1" customWidth="1"/>
    <col min="10047" max="10047" width="5.33203125" style="318" customWidth="1"/>
    <col min="10048" max="10048" width="0" style="1" hidden="1" customWidth="1"/>
    <col min="10049" max="10049" width="17" style="318" customWidth="1"/>
    <col min="10050" max="10050" width="6.33203125" style="318" customWidth="1"/>
    <col min="10051" max="10051" width="0" style="1" hidden="1" customWidth="1"/>
    <col min="10052" max="10052" width="14.33203125" style="318" customWidth="1"/>
    <col min="10053" max="10053" width="7.5546875" style="318" customWidth="1"/>
    <col min="10054" max="10054" width="0" style="1" hidden="1" customWidth="1"/>
    <col min="10055" max="10056" width="14.33203125" style="318" customWidth="1"/>
    <col min="10057" max="10057" width="20.88671875" style="318" customWidth="1"/>
    <col min="10058" max="10058" width="14.44140625" style="318" customWidth="1"/>
    <col min="10059" max="10059" width="15" style="318" customWidth="1"/>
    <col min="10060" max="10060" width="2.6640625" style="318" customWidth="1"/>
    <col min="10061" max="10061" width="11.6640625" style="318" customWidth="1"/>
    <col min="10062" max="10062" width="11.5546875" style="318" customWidth="1"/>
    <col min="10063" max="10063" width="2.33203125" style="318" customWidth="1"/>
    <col min="10064" max="10064" width="41" style="318" customWidth="1"/>
    <col min="10065" max="10065" width="14.33203125" style="318" customWidth="1"/>
    <col min="10066" max="10067" width="11.5546875" style="318" customWidth="1"/>
    <col min="10068" max="10068" width="21.88671875" style="318" customWidth="1"/>
    <col min="10069" max="10260" width="11.44140625" style="318"/>
    <col min="10261" max="10261" width="21.88671875" style="318" customWidth="1"/>
    <col min="10262" max="10262" width="13.88671875" style="318" customWidth="1"/>
    <col min="10263" max="10263" width="38.6640625" style="318" customWidth="1"/>
    <col min="10264" max="10264" width="3" style="318" bestFit="1" customWidth="1"/>
    <col min="10265" max="10265" width="32.33203125" style="318" customWidth="1"/>
    <col min="10266" max="10266" width="46.33203125" style="318" customWidth="1"/>
    <col min="10267" max="10267" width="19" style="318" customWidth="1"/>
    <col min="10268" max="10268" width="0" style="1" hidden="1" customWidth="1"/>
    <col min="10269" max="10269" width="17.6640625" style="318" customWidth="1"/>
    <col min="10270" max="10270" width="0" style="1" hidden="1" customWidth="1"/>
    <col min="10271" max="10271" width="22.33203125" style="318" customWidth="1"/>
    <col min="10272" max="10272" width="5.33203125" style="318" customWidth="1"/>
    <col min="10273" max="10273" width="36.33203125" style="318" customWidth="1"/>
    <col min="10274" max="10274" width="5.6640625" style="318" customWidth="1"/>
    <col min="10275" max="10275" width="0" style="1" hidden="1" customWidth="1"/>
    <col min="10276" max="10276" width="20.6640625" style="318" customWidth="1"/>
    <col min="10277" max="10277" width="4.88671875" style="318" customWidth="1"/>
    <col min="10278" max="10278" width="0" style="1" hidden="1" customWidth="1"/>
    <col min="10279" max="10279" width="24.6640625" style="318" customWidth="1"/>
    <col min="10280" max="10280" width="12.33203125" style="318" customWidth="1"/>
    <col min="10281" max="10281" width="0" style="1" hidden="1" customWidth="1"/>
    <col min="10282" max="10282" width="3.44140625" style="318" customWidth="1"/>
    <col min="10283" max="10283" width="0" style="1" hidden="1" customWidth="1"/>
    <col min="10284" max="10284" width="17.6640625" style="318" customWidth="1"/>
    <col min="10285" max="10285" width="3.44140625" style="318" customWidth="1"/>
    <col min="10286" max="10286" width="0" style="1" hidden="1" customWidth="1"/>
    <col min="10287" max="10287" width="23.6640625" style="318" customWidth="1"/>
    <col min="10288" max="10288" width="10" style="318" customWidth="1"/>
    <col min="10289" max="10289" width="0" style="1" hidden="1" customWidth="1"/>
    <col min="10290" max="10291" width="14.6640625" style="318" customWidth="1"/>
    <col min="10292" max="10292" width="12.88671875" style="318" customWidth="1"/>
    <col min="10293" max="10293" width="3.33203125" style="318" customWidth="1"/>
    <col min="10294" max="10294" width="30.33203125" style="318" customWidth="1"/>
    <col min="10295" max="10295" width="5" style="318" customWidth="1"/>
    <col min="10296" max="10296" width="0" style="1" hidden="1" customWidth="1"/>
    <col min="10297" max="10297" width="14.33203125" style="318" customWidth="1"/>
    <col min="10298" max="10298" width="5.6640625" style="318" customWidth="1"/>
    <col min="10299" max="10299" width="0" style="1" hidden="1" customWidth="1"/>
    <col min="10300" max="10300" width="17.33203125" style="318" customWidth="1"/>
    <col min="10301" max="10301" width="12.6640625" style="318" customWidth="1"/>
    <col min="10302" max="10302" width="0" style="1" hidden="1" customWidth="1"/>
    <col min="10303" max="10303" width="5.33203125" style="318" customWidth="1"/>
    <col min="10304" max="10304" width="0" style="1" hidden="1" customWidth="1"/>
    <col min="10305" max="10305" width="17" style="318" customWidth="1"/>
    <col min="10306" max="10306" width="6.33203125" style="318" customWidth="1"/>
    <col min="10307" max="10307" width="0" style="1" hidden="1" customWidth="1"/>
    <col min="10308" max="10308" width="14.33203125" style="318" customWidth="1"/>
    <col min="10309" max="10309" width="7.5546875" style="318" customWidth="1"/>
    <col min="10310" max="10310" width="0" style="1" hidden="1" customWidth="1"/>
    <col min="10311" max="10312" width="14.33203125" style="318" customWidth="1"/>
    <col min="10313" max="10313" width="20.88671875" style="318" customWidth="1"/>
    <col min="10314" max="10314" width="14.44140625" style="318" customWidth="1"/>
    <col min="10315" max="10315" width="15" style="318" customWidth="1"/>
    <col min="10316" max="10316" width="2.6640625" style="318" customWidth="1"/>
    <col min="10317" max="10317" width="11.6640625" style="318" customWidth="1"/>
    <col min="10318" max="10318" width="11.5546875" style="318" customWidth="1"/>
    <col min="10319" max="10319" width="2.33203125" style="318" customWidth="1"/>
    <col min="10320" max="10320" width="41" style="318" customWidth="1"/>
    <col min="10321" max="10321" width="14.33203125" style="318" customWidth="1"/>
    <col min="10322" max="10323" width="11.5546875" style="318" customWidth="1"/>
    <col min="10324" max="10324" width="21.88671875" style="318" customWidth="1"/>
    <col min="10325" max="10516" width="11.44140625" style="318"/>
    <col min="10517" max="10517" width="21.88671875" style="318" customWidth="1"/>
    <col min="10518" max="10518" width="13.88671875" style="318" customWidth="1"/>
    <col min="10519" max="10519" width="38.6640625" style="318" customWidth="1"/>
    <col min="10520" max="10520" width="3" style="318" bestFit="1" customWidth="1"/>
    <col min="10521" max="10521" width="32.33203125" style="318" customWidth="1"/>
    <col min="10522" max="10522" width="46.33203125" style="318" customWidth="1"/>
    <col min="10523" max="10523" width="19" style="318" customWidth="1"/>
    <col min="10524" max="10524" width="0" style="1" hidden="1" customWidth="1"/>
    <col min="10525" max="10525" width="17.6640625" style="318" customWidth="1"/>
    <col min="10526" max="10526" width="0" style="1" hidden="1" customWidth="1"/>
    <col min="10527" max="10527" width="22.33203125" style="318" customWidth="1"/>
    <col min="10528" max="10528" width="5.33203125" style="318" customWidth="1"/>
    <col min="10529" max="10529" width="36.33203125" style="318" customWidth="1"/>
    <col min="10530" max="10530" width="5.6640625" style="318" customWidth="1"/>
    <col min="10531" max="10531" width="0" style="1" hidden="1" customWidth="1"/>
    <col min="10532" max="10532" width="20.6640625" style="318" customWidth="1"/>
    <col min="10533" max="10533" width="4.88671875" style="318" customWidth="1"/>
    <col min="10534" max="10534" width="0" style="1" hidden="1" customWidth="1"/>
    <col min="10535" max="10535" width="24.6640625" style="318" customWidth="1"/>
    <col min="10536" max="10536" width="12.33203125" style="318" customWidth="1"/>
    <col min="10537" max="10537" width="0" style="1" hidden="1" customWidth="1"/>
    <col min="10538" max="10538" width="3.44140625" style="318" customWidth="1"/>
    <col min="10539" max="10539" width="0" style="1" hidden="1" customWidth="1"/>
    <col min="10540" max="10540" width="17.6640625" style="318" customWidth="1"/>
    <col min="10541" max="10541" width="3.44140625" style="318" customWidth="1"/>
    <col min="10542" max="10542" width="0" style="1" hidden="1" customWidth="1"/>
    <col min="10543" max="10543" width="23.6640625" style="318" customWidth="1"/>
    <col min="10544" max="10544" width="10" style="318" customWidth="1"/>
    <col min="10545" max="10545" width="0" style="1" hidden="1" customWidth="1"/>
    <col min="10546" max="10547" width="14.6640625" style="318" customWidth="1"/>
    <col min="10548" max="10548" width="12.88671875" style="318" customWidth="1"/>
    <col min="10549" max="10549" width="3.33203125" style="318" customWidth="1"/>
    <col min="10550" max="10550" width="30.33203125" style="318" customWidth="1"/>
    <col min="10551" max="10551" width="5" style="318" customWidth="1"/>
    <col min="10552" max="10552" width="0" style="1" hidden="1" customWidth="1"/>
    <col min="10553" max="10553" width="14.33203125" style="318" customWidth="1"/>
    <col min="10554" max="10554" width="5.6640625" style="318" customWidth="1"/>
    <col min="10555" max="10555" width="0" style="1" hidden="1" customWidth="1"/>
    <col min="10556" max="10556" width="17.33203125" style="318" customWidth="1"/>
    <col min="10557" max="10557" width="12.6640625" style="318" customWidth="1"/>
    <col min="10558" max="10558" width="0" style="1" hidden="1" customWidth="1"/>
    <col min="10559" max="10559" width="5.33203125" style="318" customWidth="1"/>
    <col min="10560" max="10560" width="0" style="1" hidden="1" customWidth="1"/>
    <col min="10561" max="10561" width="17" style="318" customWidth="1"/>
    <col min="10562" max="10562" width="6.33203125" style="318" customWidth="1"/>
    <col min="10563" max="10563" width="0" style="1" hidden="1" customWidth="1"/>
    <col min="10564" max="10564" width="14.33203125" style="318" customWidth="1"/>
    <col min="10565" max="10565" width="7.5546875" style="318" customWidth="1"/>
    <col min="10566" max="10566" width="0" style="1" hidden="1" customWidth="1"/>
    <col min="10567" max="10568" width="14.33203125" style="318" customWidth="1"/>
    <col min="10569" max="10569" width="20.88671875" style="318" customWidth="1"/>
    <col min="10570" max="10570" width="14.44140625" style="318" customWidth="1"/>
    <col min="10571" max="10571" width="15" style="318" customWidth="1"/>
    <col min="10572" max="10572" width="2.6640625" style="318" customWidth="1"/>
    <col min="10573" max="10573" width="11.6640625" style="318" customWidth="1"/>
    <col min="10574" max="10574" width="11.5546875" style="318" customWidth="1"/>
    <col min="10575" max="10575" width="2.33203125" style="318" customWidth="1"/>
    <col min="10576" max="10576" width="41" style="318" customWidth="1"/>
    <col min="10577" max="10577" width="14.33203125" style="318" customWidth="1"/>
    <col min="10578" max="10579" width="11.5546875" style="318" customWidth="1"/>
    <col min="10580" max="10580" width="21.88671875" style="318" customWidth="1"/>
    <col min="10581" max="10772" width="11.44140625" style="318"/>
    <col min="10773" max="10773" width="21.88671875" style="318" customWidth="1"/>
    <col min="10774" max="10774" width="13.88671875" style="318" customWidth="1"/>
    <col min="10775" max="10775" width="38.6640625" style="318" customWidth="1"/>
    <col min="10776" max="10776" width="3" style="318" bestFit="1" customWidth="1"/>
    <col min="10777" max="10777" width="32.33203125" style="318" customWidth="1"/>
    <col min="10778" max="10778" width="46.33203125" style="318" customWidth="1"/>
    <col min="10779" max="10779" width="19" style="318" customWidth="1"/>
    <col min="10780" max="10780" width="0" style="1" hidden="1" customWidth="1"/>
    <col min="10781" max="10781" width="17.6640625" style="318" customWidth="1"/>
    <col min="10782" max="10782" width="0" style="1" hidden="1" customWidth="1"/>
    <col min="10783" max="10783" width="22.33203125" style="318" customWidth="1"/>
    <col min="10784" max="10784" width="5.33203125" style="318" customWidth="1"/>
    <col min="10785" max="10785" width="36.33203125" style="318" customWidth="1"/>
    <col min="10786" max="10786" width="5.6640625" style="318" customWidth="1"/>
    <col min="10787" max="10787" width="0" style="1" hidden="1" customWidth="1"/>
    <col min="10788" max="10788" width="20.6640625" style="318" customWidth="1"/>
    <col min="10789" max="10789" width="4.88671875" style="318" customWidth="1"/>
    <col min="10790" max="10790" width="0" style="1" hidden="1" customWidth="1"/>
    <col min="10791" max="10791" width="24.6640625" style="318" customWidth="1"/>
    <col min="10792" max="10792" width="12.33203125" style="318" customWidth="1"/>
    <col min="10793" max="10793" width="0" style="1" hidden="1" customWidth="1"/>
    <col min="10794" max="10794" width="3.44140625" style="318" customWidth="1"/>
    <col min="10795" max="10795" width="0" style="1" hidden="1" customWidth="1"/>
    <col min="10796" max="10796" width="17.6640625" style="318" customWidth="1"/>
    <col min="10797" max="10797" width="3.44140625" style="318" customWidth="1"/>
    <col min="10798" max="10798" width="0" style="1" hidden="1" customWidth="1"/>
    <col min="10799" max="10799" width="23.6640625" style="318" customWidth="1"/>
    <col min="10800" max="10800" width="10" style="318" customWidth="1"/>
    <col min="10801" max="10801" width="0" style="1" hidden="1" customWidth="1"/>
    <col min="10802" max="10803" width="14.6640625" style="318" customWidth="1"/>
    <col min="10804" max="10804" width="12.88671875" style="318" customWidth="1"/>
    <col min="10805" max="10805" width="3.33203125" style="318" customWidth="1"/>
    <col min="10806" max="10806" width="30.33203125" style="318" customWidth="1"/>
    <col min="10807" max="10807" width="5" style="318" customWidth="1"/>
    <col min="10808" max="10808" width="0" style="1" hidden="1" customWidth="1"/>
    <col min="10809" max="10809" width="14.33203125" style="318" customWidth="1"/>
    <col min="10810" max="10810" width="5.6640625" style="318" customWidth="1"/>
    <col min="10811" max="10811" width="0" style="1" hidden="1" customWidth="1"/>
    <col min="10812" max="10812" width="17.33203125" style="318" customWidth="1"/>
    <col min="10813" max="10813" width="12.6640625" style="318" customWidth="1"/>
    <col min="10814" max="10814" width="0" style="1" hidden="1" customWidth="1"/>
    <col min="10815" max="10815" width="5.33203125" style="318" customWidth="1"/>
    <col min="10816" max="10816" width="0" style="1" hidden="1" customWidth="1"/>
    <col min="10817" max="10817" width="17" style="318" customWidth="1"/>
    <col min="10818" max="10818" width="6.33203125" style="318" customWidth="1"/>
    <col min="10819" max="10819" width="0" style="1" hidden="1" customWidth="1"/>
    <col min="10820" max="10820" width="14.33203125" style="318" customWidth="1"/>
    <col min="10821" max="10821" width="7.5546875" style="318" customWidth="1"/>
    <col min="10822" max="10822" width="0" style="1" hidden="1" customWidth="1"/>
    <col min="10823" max="10824" width="14.33203125" style="318" customWidth="1"/>
    <col min="10825" max="10825" width="20.88671875" style="318" customWidth="1"/>
    <col min="10826" max="10826" width="14.44140625" style="318" customWidth="1"/>
    <col min="10827" max="10827" width="15" style="318" customWidth="1"/>
    <col min="10828" max="10828" width="2.6640625" style="318" customWidth="1"/>
    <col min="10829" max="10829" width="11.6640625" style="318" customWidth="1"/>
    <col min="10830" max="10830" width="11.5546875" style="318" customWidth="1"/>
    <col min="10831" max="10831" width="2.33203125" style="318" customWidth="1"/>
    <col min="10832" max="10832" width="41" style="318" customWidth="1"/>
    <col min="10833" max="10833" width="14.33203125" style="318" customWidth="1"/>
    <col min="10834" max="10835" width="11.5546875" style="318" customWidth="1"/>
    <col min="10836" max="10836" width="21.88671875" style="318" customWidth="1"/>
    <col min="10837" max="11028" width="11.44140625" style="318"/>
    <col min="11029" max="11029" width="21.88671875" style="318" customWidth="1"/>
    <col min="11030" max="11030" width="13.88671875" style="318" customWidth="1"/>
    <col min="11031" max="11031" width="38.6640625" style="318" customWidth="1"/>
    <col min="11032" max="11032" width="3" style="318" bestFit="1" customWidth="1"/>
    <col min="11033" max="11033" width="32.33203125" style="318" customWidth="1"/>
    <col min="11034" max="11034" width="46.33203125" style="318" customWidth="1"/>
    <col min="11035" max="11035" width="19" style="318" customWidth="1"/>
    <col min="11036" max="11036" width="0" style="1" hidden="1" customWidth="1"/>
    <col min="11037" max="11037" width="17.6640625" style="318" customWidth="1"/>
    <col min="11038" max="11038" width="0" style="1" hidden="1" customWidth="1"/>
    <col min="11039" max="11039" width="22.33203125" style="318" customWidth="1"/>
    <col min="11040" max="11040" width="5.33203125" style="318" customWidth="1"/>
    <col min="11041" max="11041" width="36.33203125" style="318" customWidth="1"/>
    <col min="11042" max="11042" width="5.6640625" style="318" customWidth="1"/>
    <col min="11043" max="11043" width="0" style="1" hidden="1" customWidth="1"/>
    <col min="11044" max="11044" width="20.6640625" style="318" customWidth="1"/>
    <col min="11045" max="11045" width="4.88671875" style="318" customWidth="1"/>
    <col min="11046" max="11046" width="0" style="1" hidden="1" customWidth="1"/>
    <col min="11047" max="11047" width="24.6640625" style="318" customWidth="1"/>
    <col min="11048" max="11048" width="12.33203125" style="318" customWidth="1"/>
    <col min="11049" max="11049" width="0" style="1" hidden="1" customWidth="1"/>
    <col min="11050" max="11050" width="3.44140625" style="318" customWidth="1"/>
    <col min="11051" max="11051" width="0" style="1" hidden="1" customWidth="1"/>
    <col min="11052" max="11052" width="17.6640625" style="318" customWidth="1"/>
    <col min="11053" max="11053" width="3.44140625" style="318" customWidth="1"/>
    <col min="11054" max="11054" width="0" style="1" hidden="1" customWidth="1"/>
    <col min="11055" max="11055" width="23.6640625" style="318" customWidth="1"/>
    <col min="11056" max="11056" width="10" style="318" customWidth="1"/>
    <col min="11057" max="11057" width="0" style="1" hidden="1" customWidth="1"/>
    <col min="11058" max="11059" width="14.6640625" style="318" customWidth="1"/>
    <col min="11060" max="11060" width="12.88671875" style="318" customWidth="1"/>
    <col min="11061" max="11061" width="3.33203125" style="318" customWidth="1"/>
    <col min="11062" max="11062" width="30.33203125" style="318" customWidth="1"/>
    <col min="11063" max="11063" width="5" style="318" customWidth="1"/>
    <col min="11064" max="11064" width="0" style="1" hidden="1" customWidth="1"/>
    <col min="11065" max="11065" width="14.33203125" style="318" customWidth="1"/>
    <col min="11066" max="11066" width="5.6640625" style="318" customWidth="1"/>
    <col min="11067" max="11067" width="0" style="1" hidden="1" customWidth="1"/>
    <col min="11068" max="11068" width="17.33203125" style="318" customWidth="1"/>
    <col min="11069" max="11069" width="12.6640625" style="318" customWidth="1"/>
    <col min="11070" max="11070" width="0" style="1" hidden="1" customWidth="1"/>
    <col min="11071" max="11071" width="5.33203125" style="318" customWidth="1"/>
    <col min="11072" max="11072" width="0" style="1" hidden="1" customWidth="1"/>
    <col min="11073" max="11073" width="17" style="318" customWidth="1"/>
    <col min="11074" max="11074" width="6.33203125" style="318" customWidth="1"/>
    <col min="11075" max="11075" width="0" style="1" hidden="1" customWidth="1"/>
    <col min="11076" max="11076" width="14.33203125" style="318" customWidth="1"/>
    <col min="11077" max="11077" width="7.5546875" style="318" customWidth="1"/>
    <col min="11078" max="11078" width="0" style="1" hidden="1" customWidth="1"/>
    <col min="11079" max="11080" width="14.33203125" style="318" customWidth="1"/>
    <col min="11081" max="11081" width="20.88671875" style="318" customWidth="1"/>
    <col min="11082" max="11082" width="14.44140625" style="318" customWidth="1"/>
    <col min="11083" max="11083" width="15" style="318" customWidth="1"/>
    <col min="11084" max="11084" width="2.6640625" style="318" customWidth="1"/>
    <col min="11085" max="11085" width="11.6640625" style="318" customWidth="1"/>
    <col min="11086" max="11086" width="11.5546875" style="318" customWidth="1"/>
    <col min="11087" max="11087" width="2.33203125" style="318" customWidth="1"/>
    <col min="11088" max="11088" width="41" style="318" customWidth="1"/>
    <col min="11089" max="11089" width="14.33203125" style="318" customWidth="1"/>
    <col min="11090" max="11091" width="11.5546875" style="318" customWidth="1"/>
    <col min="11092" max="11092" width="21.88671875" style="318" customWidth="1"/>
    <col min="11093" max="11284" width="11.44140625" style="318"/>
    <col min="11285" max="11285" width="21.88671875" style="318" customWidth="1"/>
    <col min="11286" max="11286" width="13.88671875" style="318" customWidth="1"/>
    <col min="11287" max="11287" width="38.6640625" style="318" customWidth="1"/>
    <col min="11288" max="11288" width="3" style="318" bestFit="1" customWidth="1"/>
    <col min="11289" max="11289" width="32.33203125" style="318" customWidth="1"/>
    <col min="11290" max="11290" width="46.33203125" style="318" customWidth="1"/>
    <col min="11291" max="11291" width="19" style="318" customWidth="1"/>
    <col min="11292" max="11292" width="0" style="1" hidden="1" customWidth="1"/>
    <col min="11293" max="11293" width="17.6640625" style="318" customWidth="1"/>
    <col min="11294" max="11294" width="0" style="1" hidden="1" customWidth="1"/>
    <col min="11295" max="11295" width="22.33203125" style="318" customWidth="1"/>
    <col min="11296" max="11296" width="5.33203125" style="318" customWidth="1"/>
    <col min="11297" max="11297" width="36.33203125" style="318" customWidth="1"/>
    <col min="11298" max="11298" width="5.6640625" style="318" customWidth="1"/>
    <col min="11299" max="11299" width="0" style="1" hidden="1" customWidth="1"/>
    <col min="11300" max="11300" width="20.6640625" style="318" customWidth="1"/>
    <col min="11301" max="11301" width="4.88671875" style="318" customWidth="1"/>
    <col min="11302" max="11302" width="0" style="1" hidden="1" customWidth="1"/>
    <col min="11303" max="11303" width="24.6640625" style="318" customWidth="1"/>
    <col min="11304" max="11304" width="12.33203125" style="318" customWidth="1"/>
    <col min="11305" max="11305" width="0" style="1" hidden="1" customWidth="1"/>
    <col min="11306" max="11306" width="3.44140625" style="318" customWidth="1"/>
    <col min="11307" max="11307" width="0" style="1" hidden="1" customWidth="1"/>
    <col min="11308" max="11308" width="17.6640625" style="318" customWidth="1"/>
    <col min="11309" max="11309" width="3.44140625" style="318" customWidth="1"/>
    <col min="11310" max="11310" width="0" style="1" hidden="1" customWidth="1"/>
    <col min="11311" max="11311" width="23.6640625" style="318" customWidth="1"/>
    <col min="11312" max="11312" width="10" style="318" customWidth="1"/>
    <col min="11313" max="11313" width="0" style="1" hidden="1" customWidth="1"/>
    <col min="11314" max="11315" width="14.6640625" style="318" customWidth="1"/>
    <col min="11316" max="11316" width="12.88671875" style="318" customWidth="1"/>
    <col min="11317" max="11317" width="3.33203125" style="318" customWidth="1"/>
    <col min="11318" max="11318" width="30.33203125" style="318" customWidth="1"/>
    <col min="11319" max="11319" width="5" style="318" customWidth="1"/>
    <col min="11320" max="11320" width="0" style="1" hidden="1" customWidth="1"/>
    <col min="11321" max="11321" width="14.33203125" style="318" customWidth="1"/>
    <col min="11322" max="11322" width="5.6640625" style="318" customWidth="1"/>
    <col min="11323" max="11323" width="0" style="1" hidden="1" customWidth="1"/>
    <col min="11324" max="11324" width="17.33203125" style="318" customWidth="1"/>
    <col min="11325" max="11325" width="12.6640625" style="318" customWidth="1"/>
    <col min="11326" max="11326" width="0" style="1" hidden="1" customWidth="1"/>
    <col min="11327" max="11327" width="5.33203125" style="318" customWidth="1"/>
    <col min="11328" max="11328" width="0" style="1" hidden="1" customWidth="1"/>
    <col min="11329" max="11329" width="17" style="318" customWidth="1"/>
    <col min="11330" max="11330" width="6.33203125" style="318" customWidth="1"/>
    <col min="11331" max="11331" width="0" style="1" hidden="1" customWidth="1"/>
    <col min="11332" max="11332" width="14.33203125" style="318" customWidth="1"/>
    <col min="11333" max="11333" width="7.5546875" style="318" customWidth="1"/>
    <col min="11334" max="11334" width="0" style="1" hidden="1" customWidth="1"/>
    <col min="11335" max="11336" width="14.33203125" style="318" customWidth="1"/>
    <col min="11337" max="11337" width="20.88671875" style="318" customWidth="1"/>
    <col min="11338" max="11338" width="14.44140625" style="318" customWidth="1"/>
    <col min="11339" max="11339" width="15" style="318" customWidth="1"/>
    <col min="11340" max="11340" width="2.6640625" style="318" customWidth="1"/>
    <col min="11341" max="11341" width="11.6640625" style="318" customWidth="1"/>
    <col min="11342" max="11342" width="11.5546875" style="318" customWidth="1"/>
    <col min="11343" max="11343" width="2.33203125" style="318" customWidth="1"/>
    <col min="11344" max="11344" width="41" style="318" customWidth="1"/>
    <col min="11345" max="11345" width="14.33203125" style="318" customWidth="1"/>
    <col min="11346" max="11347" width="11.5546875" style="318" customWidth="1"/>
    <col min="11348" max="11348" width="21.88671875" style="318" customWidth="1"/>
    <col min="11349" max="11540" width="11.44140625" style="318"/>
    <col min="11541" max="11541" width="21.88671875" style="318" customWidth="1"/>
    <col min="11542" max="11542" width="13.88671875" style="318" customWidth="1"/>
    <col min="11543" max="11543" width="38.6640625" style="318" customWidth="1"/>
    <col min="11544" max="11544" width="3" style="318" bestFit="1" customWidth="1"/>
    <col min="11545" max="11545" width="32.33203125" style="318" customWidth="1"/>
    <col min="11546" max="11546" width="46.33203125" style="318" customWidth="1"/>
    <col min="11547" max="11547" width="19" style="318" customWidth="1"/>
    <col min="11548" max="11548" width="0" style="1" hidden="1" customWidth="1"/>
    <col min="11549" max="11549" width="17.6640625" style="318" customWidth="1"/>
    <col min="11550" max="11550" width="0" style="1" hidden="1" customWidth="1"/>
    <col min="11551" max="11551" width="22.33203125" style="318" customWidth="1"/>
    <col min="11552" max="11552" width="5.33203125" style="318" customWidth="1"/>
    <col min="11553" max="11553" width="36.33203125" style="318" customWidth="1"/>
    <col min="11554" max="11554" width="5.6640625" style="318" customWidth="1"/>
    <col min="11555" max="11555" width="0" style="1" hidden="1" customWidth="1"/>
    <col min="11556" max="11556" width="20.6640625" style="318" customWidth="1"/>
    <col min="11557" max="11557" width="4.88671875" style="318" customWidth="1"/>
    <col min="11558" max="11558" width="0" style="1" hidden="1" customWidth="1"/>
    <col min="11559" max="11559" width="24.6640625" style="318" customWidth="1"/>
    <col min="11560" max="11560" width="12.33203125" style="318" customWidth="1"/>
    <col min="11561" max="11561" width="0" style="1" hidden="1" customWidth="1"/>
    <col min="11562" max="11562" width="3.44140625" style="318" customWidth="1"/>
    <col min="11563" max="11563" width="0" style="1" hidden="1" customWidth="1"/>
    <col min="11564" max="11564" width="17.6640625" style="318" customWidth="1"/>
    <col min="11565" max="11565" width="3.44140625" style="318" customWidth="1"/>
    <col min="11566" max="11566" width="0" style="1" hidden="1" customWidth="1"/>
    <col min="11567" max="11567" width="23.6640625" style="318" customWidth="1"/>
    <col min="11568" max="11568" width="10" style="318" customWidth="1"/>
    <col min="11569" max="11569" width="0" style="1" hidden="1" customWidth="1"/>
    <col min="11570" max="11571" width="14.6640625" style="318" customWidth="1"/>
    <col min="11572" max="11572" width="12.88671875" style="318" customWidth="1"/>
    <col min="11573" max="11573" width="3.33203125" style="318" customWidth="1"/>
    <col min="11574" max="11574" width="30.33203125" style="318" customWidth="1"/>
    <col min="11575" max="11575" width="5" style="318" customWidth="1"/>
    <col min="11576" max="11576" width="0" style="1" hidden="1" customWidth="1"/>
    <col min="11577" max="11577" width="14.33203125" style="318" customWidth="1"/>
    <col min="11578" max="11578" width="5.6640625" style="318" customWidth="1"/>
    <col min="11579" max="11579" width="0" style="1" hidden="1" customWidth="1"/>
    <col min="11580" max="11580" width="17.33203125" style="318" customWidth="1"/>
    <col min="11581" max="11581" width="12.6640625" style="318" customWidth="1"/>
    <col min="11582" max="11582" width="0" style="1" hidden="1" customWidth="1"/>
    <col min="11583" max="11583" width="5.33203125" style="318" customWidth="1"/>
    <col min="11584" max="11584" width="0" style="1" hidden="1" customWidth="1"/>
    <col min="11585" max="11585" width="17" style="318" customWidth="1"/>
    <col min="11586" max="11586" width="6.33203125" style="318" customWidth="1"/>
    <col min="11587" max="11587" width="0" style="1" hidden="1" customWidth="1"/>
    <col min="11588" max="11588" width="14.33203125" style="318" customWidth="1"/>
    <col min="11589" max="11589" width="7.5546875" style="318" customWidth="1"/>
    <col min="11590" max="11590" width="0" style="1" hidden="1" customWidth="1"/>
    <col min="11591" max="11592" width="14.33203125" style="318" customWidth="1"/>
    <col min="11593" max="11593" width="20.88671875" style="318" customWidth="1"/>
    <col min="11594" max="11594" width="14.44140625" style="318" customWidth="1"/>
    <col min="11595" max="11595" width="15" style="318" customWidth="1"/>
    <col min="11596" max="11596" width="2.6640625" style="318" customWidth="1"/>
    <col min="11597" max="11597" width="11.6640625" style="318" customWidth="1"/>
    <col min="11598" max="11598" width="11.5546875" style="318" customWidth="1"/>
    <col min="11599" max="11599" width="2.33203125" style="318" customWidth="1"/>
    <col min="11600" max="11600" width="41" style="318" customWidth="1"/>
    <col min="11601" max="11601" width="14.33203125" style="318" customWidth="1"/>
    <col min="11602" max="11603" width="11.5546875" style="318" customWidth="1"/>
    <col min="11604" max="11604" width="21.88671875" style="318" customWidth="1"/>
    <col min="11605" max="11796" width="11.44140625" style="318"/>
    <col min="11797" max="11797" width="21.88671875" style="318" customWidth="1"/>
    <col min="11798" max="11798" width="13.88671875" style="318" customWidth="1"/>
    <col min="11799" max="11799" width="38.6640625" style="318" customWidth="1"/>
    <col min="11800" max="11800" width="3" style="318" bestFit="1" customWidth="1"/>
    <col min="11801" max="11801" width="32.33203125" style="318" customWidth="1"/>
    <col min="11802" max="11802" width="46.33203125" style="318" customWidth="1"/>
    <col min="11803" max="11803" width="19" style="318" customWidth="1"/>
    <col min="11804" max="11804" width="0" style="1" hidden="1" customWidth="1"/>
    <col min="11805" max="11805" width="17.6640625" style="318" customWidth="1"/>
    <col min="11806" max="11806" width="0" style="1" hidden="1" customWidth="1"/>
    <col min="11807" max="11807" width="22.33203125" style="318" customWidth="1"/>
    <col min="11808" max="11808" width="5.33203125" style="318" customWidth="1"/>
    <col min="11809" max="11809" width="36.33203125" style="318" customWidth="1"/>
    <col min="11810" max="11810" width="5.6640625" style="318" customWidth="1"/>
    <col min="11811" max="11811" width="0" style="1" hidden="1" customWidth="1"/>
    <col min="11812" max="11812" width="20.6640625" style="318" customWidth="1"/>
    <col min="11813" max="11813" width="4.88671875" style="318" customWidth="1"/>
    <col min="11814" max="11814" width="0" style="1" hidden="1" customWidth="1"/>
    <col min="11815" max="11815" width="24.6640625" style="318" customWidth="1"/>
    <col min="11816" max="11816" width="12.33203125" style="318" customWidth="1"/>
    <col min="11817" max="11817" width="0" style="1" hidden="1" customWidth="1"/>
    <col min="11818" max="11818" width="3.44140625" style="318" customWidth="1"/>
    <col min="11819" max="11819" width="0" style="1" hidden="1" customWidth="1"/>
    <col min="11820" max="11820" width="17.6640625" style="318" customWidth="1"/>
    <col min="11821" max="11821" width="3.44140625" style="318" customWidth="1"/>
    <col min="11822" max="11822" width="0" style="1" hidden="1" customWidth="1"/>
    <col min="11823" max="11823" width="23.6640625" style="318" customWidth="1"/>
    <col min="11824" max="11824" width="10" style="318" customWidth="1"/>
    <col min="11825" max="11825" width="0" style="1" hidden="1" customWidth="1"/>
    <col min="11826" max="11827" width="14.6640625" style="318" customWidth="1"/>
    <col min="11828" max="11828" width="12.88671875" style="318" customWidth="1"/>
    <col min="11829" max="11829" width="3.33203125" style="318" customWidth="1"/>
    <col min="11830" max="11830" width="30.33203125" style="318" customWidth="1"/>
    <col min="11831" max="11831" width="5" style="318" customWidth="1"/>
    <col min="11832" max="11832" width="0" style="1" hidden="1" customWidth="1"/>
    <col min="11833" max="11833" width="14.33203125" style="318" customWidth="1"/>
    <col min="11834" max="11834" width="5.6640625" style="318" customWidth="1"/>
    <col min="11835" max="11835" width="0" style="1" hidden="1" customWidth="1"/>
    <col min="11836" max="11836" width="17.33203125" style="318" customWidth="1"/>
    <col min="11837" max="11837" width="12.6640625" style="318" customWidth="1"/>
    <col min="11838" max="11838" width="0" style="1" hidden="1" customWidth="1"/>
    <col min="11839" max="11839" width="5.33203125" style="318" customWidth="1"/>
    <col min="11840" max="11840" width="0" style="1" hidden="1" customWidth="1"/>
    <col min="11841" max="11841" width="17" style="318" customWidth="1"/>
    <col min="11842" max="11842" width="6.33203125" style="318" customWidth="1"/>
    <col min="11843" max="11843" width="0" style="1" hidden="1" customWidth="1"/>
    <col min="11844" max="11844" width="14.33203125" style="318" customWidth="1"/>
    <col min="11845" max="11845" width="7.5546875" style="318" customWidth="1"/>
    <col min="11846" max="11846" width="0" style="1" hidden="1" customWidth="1"/>
    <col min="11847" max="11848" width="14.33203125" style="318" customWidth="1"/>
    <col min="11849" max="11849" width="20.88671875" style="318" customWidth="1"/>
    <col min="11850" max="11850" width="14.44140625" style="318" customWidth="1"/>
    <col min="11851" max="11851" width="15" style="318" customWidth="1"/>
    <col min="11852" max="11852" width="2.6640625" style="318" customWidth="1"/>
    <col min="11853" max="11853" width="11.6640625" style="318" customWidth="1"/>
    <col min="11854" max="11854" width="11.5546875" style="318" customWidth="1"/>
    <col min="11855" max="11855" width="2.33203125" style="318" customWidth="1"/>
    <col min="11856" max="11856" width="41" style="318" customWidth="1"/>
    <col min="11857" max="11857" width="14.33203125" style="318" customWidth="1"/>
    <col min="11858" max="11859" width="11.5546875" style="318" customWidth="1"/>
    <col min="11860" max="11860" width="21.88671875" style="318" customWidth="1"/>
    <col min="11861" max="12052" width="11.44140625" style="318"/>
    <col min="12053" max="12053" width="21.88671875" style="318" customWidth="1"/>
    <col min="12054" max="12054" width="13.88671875" style="318" customWidth="1"/>
    <col min="12055" max="12055" width="38.6640625" style="318" customWidth="1"/>
    <col min="12056" max="12056" width="3" style="318" bestFit="1" customWidth="1"/>
    <col min="12057" max="12057" width="32.33203125" style="318" customWidth="1"/>
    <col min="12058" max="12058" width="46.33203125" style="318" customWidth="1"/>
    <col min="12059" max="12059" width="19" style="318" customWidth="1"/>
    <col min="12060" max="12060" width="0" style="1" hidden="1" customWidth="1"/>
    <col min="12061" max="12061" width="17.6640625" style="318" customWidth="1"/>
    <col min="12062" max="12062" width="0" style="1" hidden="1" customWidth="1"/>
    <col min="12063" max="12063" width="22.33203125" style="318" customWidth="1"/>
    <col min="12064" max="12064" width="5.33203125" style="318" customWidth="1"/>
    <col min="12065" max="12065" width="36.33203125" style="318" customWidth="1"/>
    <col min="12066" max="12066" width="5.6640625" style="318" customWidth="1"/>
    <col min="12067" max="12067" width="0" style="1" hidden="1" customWidth="1"/>
    <col min="12068" max="12068" width="20.6640625" style="318" customWidth="1"/>
    <col min="12069" max="12069" width="4.88671875" style="318" customWidth="1"/>
    <col min="12070" max="12070" width="0" style="1" hidden="1" customWidth="1"/>
    <col min="12071" max="12071" width="24.6640625" style="318" customWidth="1"/>
    <col min="12072" max="12072" width="12.33203125" style="318" customWidth="1"/>
    <col min="12073" max="12073" width="0" style="1" hidden="1" customWidth="1"/>
    <col min="12074" max="12074" width="3.44140625" style="318" customWidth="1"/>
    <col min="12075" max="12075" width="0" style="1" hidden="1" customWidth="1"/>
    <col min="12076" max="12076" width="17.6640625" style="318" customWidth="1"/>
    <col min="12077" max="12077" width="3.44140625" style="318" customWidth="1"/>
    <col min="12078" max="12078" width="0" style="1" hidden="1" customWidth="1"/>
    <col min="12079" max="12079" width="23.6640625" style="318" customWidth="1"/>
    <col min="12080" max="12080" width="10" style="318" customWidth="1"/>
    <col min="12081" max="12081" width="0" style="1" hidden="1" customWidth="1"/>
    <col min="12082" max="12083" width="14.6640625" style="318" customWidth="1"/>
    <col min="12084" max="12084" width="12.88671875" style="318" customWidth="1"/>
    <col min="12085" max="12085" width="3.33203125" style="318" customWidth="1"/>
    <col min="12086" max="12086" width="30.33203125" style="318" customWidth="1"/>
    <col min="12087" max="12087" width="5" style="318" customWidth="1"/>
    <col min="12088" max="12088" width="0" style="1" hidden="1" customWidth="1"/>
    <col min="12089" max="12089" width="14.33203125" style="318" customWidth="1"/>
    <col min="12090" max="12090" width="5.6640625" style="318" customWidth="1"/>
    <col min="12091" max="12091" width="0" style="1" hidden="1" customWidth="1"/>
    <col min="12092" max="12092" width="17.33203125" style="318" customWidth="1"/>
    <col min="12093" max="12093" width="12.6640625" style="318" customWidth="1"/>
    <col min="12094" max="12094" width="0" style="1" hidden="1" customWidth="1"/>
    <col min="12095" max="12095" width="5.33203125" style="318" customWidth="1"/>
    <col min="12096" max="12096" width="0" style="1" hidden="1" customWidth="1"/>
    <col min="12097" max="12097" width="17" style="318" customWidth="1"/>
    <col min="12098" max="12098" width="6.33203125" style="318" customWidth="1"/>
    <col min="12099" max="12099" width="0" style="1" hidden="1" customWidth="1"/>
    <col min="12100" max="12100" width="14.33203125" style="318" customWidth="1"/>
    <col min="12101" max="12101" width="7.5546875" style="318" customWidth="1"/>
    <col min="12102" max="12102" width="0" style="1" hidden="1" customWidth="1"/>
    <col min="12103" max="12104" width="14.33203125" style="318" customWidth="1"/>
    <col min="12105" max="12105" width="20.88671875" style="318" customWidth="1"/>
    <col min="12106" max="12106" width="14.44140625" style="318" customWidth="1"/>
    <col min="12107" max="12107" width="15" style="318" customWidth="1"/>
    <col min="12108" max="12108" width="2.6640625" style="318" customWidth="1"/>
    <col min="12109" max="12109" width="11.6640625" style="318" customWidth="1"/>
    <col min="12110" max="12110" width="11.5546875" style="318" customWidth="1"/>
    <col min="12111" max="12111" width="2.33203125" style="318" customWidth="1"/>
    <col min="12112" max="12112" width="41" style="318" customWidth="1"/>
    <col min="12113" max="12113" width="14.33203125" style="318" customWidth="1"/>
    <col min="12114" max="12115" width="11.5546875" style="318" customWidth="1"/>
    <col min="12116" max="12116" width="21.88671875" style="318" customWidth="1"/>
    <col min="12117" max="12308" width="11.44140625" style="318"/>
    <col min="12309" max="12309" width="21.88671875" style="318" customWidth="1"/>
    <col min="12310" max="12310" width="13.88671875" style="318" customWidth="1"/>
    <col min="12311" max="12311" width="38.6640625" style="318" customWidth="1"/>
    <col min="12312" max="12312" width="3" style="318" bestFit="1" customWidth="1"/>
    <col min="12313" max="12313" width="32.33203125" style="318" customWidth="1"/>
    <col min="12314" max="12314" width="46.33203125" style="318" customWidth="1"/>
    <col min="12315" max="12315" width="19" style="318" customWidth="1"/>
    <col min="12316" max="12316" width="0" style="1" hidden="1" customWidth="1"/>
    <col min="12317" max="12317" width="17.6640625" style="318" customWidth="1"/>
    <col min="12318" max="12318" width="0" style="1" hidden="1" customWidth="1"/>
    <col min="12319" max="12319" width="22.33203125" style="318" customWidth="1"/>
    <col min="12320" max="12320" width="5.33203125" style="318" customWidth="1"/>
    <col min="12321" max="12321" width="36.33203125" style="318" customWidth="1"/>
    <col min="12322" max="12322" width="5.6640625" style="318" customWidth="1"/>
    <col min="12323" max="12323" width="0" style="1" hidden="1" customWidth="1"/>
    <col min="12324" max="12324" width="20.6640625" style="318" customWidth="1"/>
    <col min="12325" max="12325" width="4.88671875" style="318" customWidth="1"/>
    <col min="12326" max="12326" width="0" style="1" hidden="1" customWidth="1"/>
    <col min="12327" max="12327" width="24.6640625" style="318" customWidth="1"/>
    <col min="12328" max="12328" width="12.33203125" style="318" customWidth="1"/>
    <col min="12329" max="12329" width="0" style="1" hidden="1" customWidth="1"/>
    <col min="12330" max="12330" width="3.44140625" style="318" customWidth="1"/>
    <col min="12331" max="12331" width="0" style="1" hidden="1" customWidth="1"/>
    <col min="12332" max="12332" width="17.6640625" style="318" customWidth="1"/>
    <col min="12333" max="12333" width="3.44140625" style="318" customWidth="1"/>
    <col min="12334" max="12334" width="0" style="1" hidden="1" customWidth="1"/>
    <col min="12335" max="12335" width="23.6640625" style="318" customWidth="1"/>
    <col min="12336" max="12336" width="10" style="318" customWidth="1"/>
    <col min="12337" max="12337" width="0" style="1" hidden="1" customWidth="1"/>
    <col min="12338" max="12339" width="14.6640625" style="318" customWidth="1"/>
    <col min="12340" max="12340" width="12.88671875" style="318" customWidth="1"/>
    <col min="12341" max="12341" width="3.33203125" style="318" customWidth="1"/>
    <col min="12342" max="12342" width="30.33203125" style="318" customWidth="1"/>
    <col min="12343" max="12343" width="5" style="318" customWidth="1"/>
    <col min="12344" max="12344" width="0" style="1" hidden="1" customWidth="1"/>
    <col min="12345" max="12345" width="14.33203125" style="318" customWidth="1"/>
    <col min="12346" max="12346" width="5.6640625" style="318" customWidth="1"/>
    <col min="12347" max="12347" width="0" style="1" hidden="1" customWidth="1"/>
    <col min="12348" max="12348" width="17.33203125" style="318" customWidth="1"/>
    <col min="12349" max="12349" width="12.6640625" style="318" customWidth="1"/>
    <col min="12350" max="12350" width="0" style="1" hidden="1" customWidth="1"/>
    <col min="12351" max="12351" width="5.33203125" style="318" customWidth="1"/>
    <col min="12352" max="12352" width="0" style="1" hidden="1" customWidth="1"/>
    <col min="12353" max="12353" width="17" style="318" customWidth="1"/>
    <col min="12354" max="12354" width="6.33203125" style="318" customWidth="1"/>
    <col min="12355" max="12355" width="0" style="1" hidden="1" customWidth="1"/>
    <col min="12356" max="12356" width="14.33203125" style="318" customWidth="1"/>
    <col min="12357" max="12357" width="7.5546875" style="318" customWidth="1"/>
    <col min="12358" max="12358" width="0" style="1" hidden="1" customWidth="1"/>
    <col min="12359" max="12360" width="14.33203125" style="318" customWidth="1"/>
    <col min="12361" max="12361" width="20.88671875" style="318" customWidth="1"/>
    <col min="12362" max="12362" width="14.44140625" style="318" customWidth="1"/>
    <col min="12363" max="12363" width="15" style="318" customWidth="1"/>
    <col min="12364" max="12364" width="2.6640625" style="318" customWidth="1"/>
    <col min="12365" max="12365" width="11.6640625" style="318" customWidth="1"/>
    <col min="12366" max="12366" width="11.5546875" style="318" customWidth="1"/>
    <col min="12367" max="12367" width="2.33203125" style="318" customWidth="1"/>
    <col min="12368" max="12368" width="41" style="318" customWidth="1"/>
    <col min="12369" max="12369" width="14.33203125" style="318" customWidth="1"/>
    <col min="12370" max="12371" width="11.5546875" style="318" customWidth="1"/>
    <col min="12372" max="12372" width="21.88671875" style="318" customWidth="1"/>
    <col min="12373" max="12564" width="11.44140625" style="318"/>
    <col min="12565" max="12565" width="21.88671875" style="318" customWidth="1"/>
    <col min="12566" max="12566" width="13.88671875" style="318" customWidth="1"/>
    <col min="12567" max="12567" width="38.6640625" style="318" customWidth="1"/>
    <col min="12568" max="12568" width="3" style="318" bestFit="1" customWidth="1"/>
    <col min="12569" max="12569" width="32.33203125" style="318" customWidth="1"/>
    <col min="12570" max="12570" width="46.33203125" style="318" customWidth="1"/>
    <col min="12571" max="12571" width="19" style="318" customWidth="1"/>
    <col min="12572" max="12572" width="0" style="1" hidden="1" customWidth="1"/>
    <col min="12573" max="12573" width="17.6640625" style="318" customWidth="1"/>
    <col min="12574" max="12574" width="0" style="1" hidden="1" customWidth="1"/>
    <col min="12575" max="12575" width="22.33203125" style="318" customWidth="1"/>
    <col min="12576" max="12576" width="5.33203125" style="318" customWidth="1"/>
    <col min="12577" max="12577" width="36.33203125" style="318" customWidth="1"/>
    <col min="12578" max="12578" width="5.6640625" style="318" customWidth="1"/>
    <col min="12579" max="12579" width="0" style="1" hidden="1" customWidth="1"/>
    <col min="12580" max="12580" width="20.6640625" style="318" customWidth="1"/>
    <col min="12581" max="12581" width="4.88671875" style="318" customWidth="1"/>
    <col min="12582" max="12582" width="0" style="1" hidden="1" customWidth="1"/>
    <col min="12583" max="12583" width="24.6640625" style="318" customWidth="1"/>
    <col min="12584" max="12584" width="12.33203125" style="318" customWidth="1"/>
    <col min="12585" max="12585" width="0" style="1" hidden="1" customWidth="1"/>
    <col min="12586" max="12586" width="3.44140625" style="318" customWidth="1"/>
    <col min="12587" max="12587" width="0" style="1" hidden="1" customWidth="1"/>
    <col min="12588" max="12588" width="17.6640625" style="318" customWidth="1"/>
    <col min="12589" max="12589" width="3.44140625" style="318" customWidth="1"/>
    <col min="12590" max="12590" width="0" style="1" hidden="1" customWidth="1"/>
    <col min="12591" max="12591" width="23.6640625" style="318" customWidth="1"/>
    <col min="12592" max="12592" width="10" style="318" customWidth="1"/>
    <col min="12593" max="12593" width="0" style="1" hidden="1" customWidth="1"/>
    <col min="12594" max="12595" width="14.6640625" style="318" customWidth="1"/>
    <col min="12596" max="12596" width="12.88671875" style="318" customWidth="1"/>
    <col min="12597" max="12597" width="3.33203125" style="318" customWidth="1"/>
    <col min="12598" max="12598" width="30.33203125" style="318" customWidth="1"/>
    <col min="12599" max="12599" width="5" style="318" customWidth="1"/>
    <col min="12600" max="12600" width="0" style="1" hidden="1" customWidth="1"/>
    <col min="12601" max="12601" width="14.33203125" style="318" customWidth="1"/>
    <col min="12602" max="12602" width="5.6640625" style="318" customWidth="1"/>
    <col min="12603" max="12603" width="0" style="1" hidden="1" customWidth="1"/>
    <col min="12604" max="12604" width="17.33203125" style="318" customWidth="1"/>
    <col min="12605" max="12605" width="12.6640625" style="318" customWidth="1"/>
    <col min="12606" max="12606" width="0" style="1" hidden="1" customWidth="1"/>
    <col min="12607" max="12607" width="5.33203125" style="318" customWidth="1"/>
    <col min="12608" max="12608" width="0" style="1" hidden="1" customWidth="1"/>
    <col min="12609" max="12609" width="17" style="318" customWidth="1"/>
    <col min="12610" max="12610" width="6.33203125" style="318" customWidth="1"/>
    <col min="12611" max="12611" width="0" style="1" hidden="1" customWidth="1"/>
    <col min="12612" max="12612" width="14.33203125" style="318" customWidth="1"/>
    <col min="12613" max="12613" width="7.5546875" style="318" customWidth="1"/>
    <col min="12614" max="12614" width="0" style="1" hidden="1" customWidth="1"/>
    <col min="12615" max="12616" width="14.33203125" style="318" customWidth="1"/>
    <col min="12617" max="12617" width="20.88671875" style="318" customWidth="1"/>
    <col min="12618" max="12618" width="14.44140625" style="318" customWidth="1"/>
    <col min="12619" max="12619" width="15" style="318" customWidth="1"/>
    <col min="12620" max="12620" width="2.6640625" style="318" customWidth="1"/>
    <col min="12621" max="12621" width="11.6640625" style="318" customWidth="1"/>
    <col min="12622" max="12622" width="11.5546875" style="318" customWidth="1"/>
    <col min="12623" max="12623" width="2.33203125" style="318" customWidth="1"/>
    <col min="12624" max="12624" width="41" style="318" customWidth="1"/>
    <col min="12625" max="12625" width="14.33203125" style="318" customWidth="1"/>
    <col min="12626" max="12627" width="11.5546875" style="318" customWidth="1"/>
    <col min="12628" max="12628" width="21.88671875" style="318" customWidth="1"/>
    <col min="12629" max="12820" width="11.44140625" style="318"/>
    <col min="12821" max="12821" width="21.88671875" style="318" customWidth="1"/>
    <col min="12822" max="12822" width="13.88671875" style="318" customWidth="1"/>
    <col min="12823" max="12823" width="38.6640625" style="318" customWidth="1"/>
    <col min="12824" max="12824" width="3" style="318" bestFit="1" customWidth="1"/>
    <col min="12825" max="12825" width="32.33203125" style="318" customWidth="1"/>
    <col min="12826" max="12826" width="46.33203125" style="318" customWidth="1"/>
    <col min="12827" max="12827" width="19" style="318" customWidth="1"/>
    <col min="12828" max="12828" width="0" style="1" hidden="1" customWidth="1"/>
    <col min="12829" max="12829" width="17.6640625" style="318" customWidth="1"/>
    <col min="12830" max="12830" width="0" style="1" hidden="1" customWidth="1"/>
    <col min="12831" max="12831" width="22.33203125" style="318" customWidth="1"/>
    <col min="12832" max="12832" width="5.33203125" style="318" customWidth="1"/>
    <col min="12833" max="12833" width="36.33203125" style="318" customWidth="1"/>
    <col min="12834" max="12834" width="5.6640625" style="318" customWidth="1"/>
    <col min="12835" max="12835" width="0" style="1" hidden="1" customWidth="1"/>
    <col min="12836" max="12836" width="20.6640625" style="318" customWidth="1"/>
    <col min="12837" max="12837" width="4.88671875" style="318" customWidth="1"/>
    <col min="12838" max="12838" width="0" style="1" hidden="1" customWidth="1"/>
    <col min="12839" max="12839" width="24.6640625" style="318" customWidth="1"/>
    <col min="12840" max="12840" width="12.33203125" style="318" customWidth="1"/>
    <col min="12841" max="12841" width="0" style="1" hidden="1" customWidth="1"/>
    <col min="12842" max="12842" width="3.44140625" style="318" customWidth="1"/>
    <col min="12843" max="12843" width="0" style="1" hidden="1" customWidth="1"/>
    <col min="12844" max="12844" width="17.6640625" style="318" customWidth="1"/>
    <col min="12845" max="12845" width="3.44140625" style="318" customWidth="1"/>
    <col min="12846" max="12846" width="0" style="1" hidden="1" customWidth="1"/>
    <col min="12847" max="12847" width="23.6640625" style="318" customWidth="1"/>
    <col min="12848" max="12848" width="10" style="318" customWidth="1"/>
    <col min="12849" max="12849" width="0" style="1" hidden="1" customWidth="1"/>
    <col min="12850" max="12851" width="14.6640625" style="318" customWidth="1"/>
    <col min="12852" max="12852" width="12.88671875" style="318" customWidth="1"/>
    <col min="12853" max="12853" width="3.33203125" style="318" customWidth="1"/>
    <col min="12854" max="12854" width="30.33203125" style="318" customWidth="1"/>
    <col min="12855" max="12855" width="5" style="318" customWidth="1"/>
    <col min="12856" max="12856" width="0" style="1" hidden="1" customWidth="1"/>
    <col min="12857" max="12857" width="14.33203125" style="318" customWidth="1"/>
    <col min="12858" max="12858" width="5.6640625" style="318" customWidth="1"/>
    <col min="12859" max="12859" width="0" style="1" hidden="1" customWidth="1"/>
    <col min="12860" max="12860" width="17.33203125" style="318" customWidth="1"/>
    <col min="12861" max="12861" width="12.6640625" style="318" customWidth="1"/>
    <col min="12862" max="12862" width="0" style="1" hidden="1" customWidth="1"/>
    <col min="12863" max="12863" width="5.33203125" style="318" customWidth="1"/>
    <col min="12864" max="12864" width="0" style="1" hidden="1" customWidth="1"/>
    <col min="12865" max="12865" width="17" style="318" customWidth="1"/>
    <col min="12866" max="12866" width="6.33203125" style="318" customWidth="1"/>
    <col min="12867" max="12867" width="0" style="1" hidden="1" customWidth="1"/>
    <col min="12868" max="12868" width="14.33203125" style="318" customWidth="1"/>
    <col min="12869" max="12869" width="7.5546875" style="318" customWidth="1"/>
    <col min="12870" max="12870" width="0" style="1" hidden="1" customWidth="1"/>
    <col min="12871" max="12872" width="14.33203125" style="318" customWidth="1"/>
    <col min="12873" max="12873" width="20.88671875" style="318" customWidth="1"/>
    <col min="12874" max="12874" width="14.44140625" style="318" customWidth="1"/>
    <col min="12875" max="12875" width="15" style="318" customWidth="1"/>
    <col min="12876" max="12876" width="2.6640625" style="318" customWidth="1"/>
    <col min="12877" max="12877" width="11.6640625" style="318" customWidth="1"/>
    <col min="12878" max="12878" width="11.5546875" style="318" customWidth="1"/>
    <col min="12879" max="12879" width="2.33203125" style="318" customWidth="1"/>
    <col min="12880" max="12880" width="41" style="318" customWidth="1"/>
    <col min="12881" max="12881" width="14.33203125" style="318" customWidth="1"/>
    <col min="12882" max="12883" width="11.5546875" style="318" customWidth="1"/>
    <col min="12884" max="12884" width="21.88671875" style="318" customWidth="1"/>
    <col min="12885" max="13076" width="11.44140625" style="318"/>
    <col min="13077" max="13077" width="21.88671875" style="318" customWidth="1"/>
    <col min="13078" max="13078" width="13.88671875" style="318" customWidth="1"/>
    <col min="13079" max="13079" width="38.6640625" style="318" customWidth="1"/>
    <col min="13080" max="13080" width="3" style="318" bestFit="1" customWidth="1"/>
    <col min="13081" max="13081" width="32.33203125" style="318" customWidth="1"/>
    <col min="13082" max="13082" width="46.33203125" style="318" customWidth="1"/>
    <col min="13083" max="13083" width="19" style="318" customWidth="1"/>
    <col min="13084" max="13084" width="0" style="1" hidden="1" customWidth="1"/>
    <col min="13085" max="13085" width="17.6640625" style="318" customWidth="1"/>
    <col min="13086" max="13086" width="0" style="1" hidden="1" customWidth="1"/>
    <col min="13087" max="13087" width="22.33203125" style="318" customWidth="1"/>
    <col min="13088" max="13088" width="5.33203125" style="318" customWidth="1"/>
    <col min="13089" max="13089" width="36.33203125" style="318" customWidth="1"/>
    <col min="13090" max="13090" width="5.6640625" style="318" customWidth="1"/>
    <col min="13091" max="13091" width="0" style="1" hidden="1" customWidth="1"/>
    <col min="13092" max="13092" width="20.6640625" style="318" customWidth="1"/>
    <col min="13093" max="13093" width="4.88671875" style="318" customWidth="1"/>
    <col min="13094" max="13094" width="0" style="1" hidden="1" customWidth="1"/>
    <col min="13095" max="13095" width="24.6640625" style="318" customWidth="1"/>
    <col min="13096" max="13096" width="12.33203125" style="318" customWidth="1"/>
    <col min="13097" max="13097" width="0" style="1" hidden="1" customWidth="1"/>
    <col min="13098" max="13098" width="3.44140625" style="318" customWidth="1"/>
    <col min="13099" max="13099" width="0" style="1" hidden="1" customWidth="1"/>
    <col min="13100" max="13100" width="17.6640625" style="318" customWidth="1"/>
    <col min="13101" max="13101" width="3.44140625" style="318" customWidth="1"/>
    <col min="13102" max="13102" width="0" style="1" hidden="1" customWidth="1"/>
    <col min="13103" max="13103" width="23.6640625" style="318" customWidth="1"/>
    <col min="13104" max="13104" width="10" style="318" customWidth="1"/>
    <col min="13105" max="13105" width="0" style="1" hidden="1" customWidth="1"/>
    <col min="13106" max="13107" width="14.6640625" style="318" customWidth="1"/>
    <col min="13108" max="13108" width="12.88671875" style="318" customWidth="1"/>
    <col min="13109" max="13109" width="3.33203125" style="318" customWidth="1"/>
    <col min="13110" max="13110" width="30.33203125" style="318" customWidth="1"/>
    <col min="13111" max="13111" width="5" style="318" customWidth="1"/>
    <col min="13112" max="13112" width="0" style="1" hidden="1" customWidth="1"/>
    <col min="13113" max="13113" width="14.33203125" style="318" customWidth="1"/>
    <col min="13114" max="13114" width="5.6640625" style="318" customWidth="1"/>
    <col min="13115" max="13115" width="0" style="1" hidden="1" customWidth="1"/>
    <col min="13116" max="13116" width="17.33203125" style="318" customWidth="1"/>
    <col min="13117" max="13117" width="12.6640625" style="318" customWidth="1"/>
    <col min="13118" max="13118" width="0" style="1" hidden="1" customWidth="1"/>
    <col min="13119" max="13119" width="5.33203125" style="318" customWidth="1"/>
    <col min="13120" max="13120" width="0" style="1" hidden="1" customWidth="1"/>
    <col min="13121" max="13121" width="17" style="318" customWidth="1"/>
    <col min="13122" max="13122" width="6.33203125" style="318" customWidth="1"/>
    <col min="13123" max="13123" width="0" style="1" hidden="1" customWidth="1"/>
    <col min="13124" max="13124" width="14.33203125" style="318" customWidth="1"/>
    <col min="13125" max="13125" width="7.5546875" style="318" customWidth="1"/>
    <col min="13126" max="13126" width="0" style="1" hidden="1" customWidth="1"/>
    <col min="13127" max="13128" width="14.33203125" style="318" customWidth="1"/>
    <col min="13129" max="13129" width="20.88671875" style="318" customWidth="1"/>
    <col min="13130" max="13130" width="14.44140625" style="318" customWidth="1"/>
    <col min="13131" max="13131" width="15" style="318" customWidth="1"/>
    <col min="13132" max="13132" width="2.6640625" style="318" customWidth="1"/>
    <col min="13133" max="13133" width="11.6640625" style="318" customWidth="1"/>
    <col min="13134" max="13134" width="11.5546875" style="318" customWidth="1"/>
    <col min="13135" max="13135" width="2.33203125" style="318" customWidth="1"/>
    <col min="13136" max="13136" width="41" style="318" customWidth="1"/>
    <col min="13137" max="13137" width="14.33203125" style="318" customWidth="1"/>
    <col min="13138" max="13139" width="11.5546875" style="318" customWidth="1"/>
    <col min="13140" max="13140" width="21.88671875" style="318" customWidth="1"/>
    <col min="13141" max="13332" width="11.44140625" style="318"/>
    <col min="13333" max="13333" width="21.88671875" style="318" customWidth="1"/>
    <col min="13334" max="13334" width="13.88671875" style="318" customWidth="1"/>
    <col min="13335" max="13335" width="38.6640625" style="318" customWidth="1"/>
    <col min="13336" max="13336" width="3" style="318" bestFit="1" customWidth="1"/>
    <col min="13337" max="13337" width="32.33203125" style="318" customWidth="1"/>
    <col min="13338" max="13338" width="46.33203125" style="318" customWidth="1"/>
    <col min="13339" max="13339" width="19" style="318" customWidth="1"/>
    <col min="13340" max="13340" width="0" style="1" hidden="1" customWidth="1"/>
    <col min="13341" max="13341" width="17.6640625" style="318" customWidth="1"/>
    <col min="13342" max="13342" width="0" style="1" hidden="1" customWidth="1"/>
    <col min="13343" max="13343" width="22.33203125" style="318" customWidth="1"/>
    <col min="13344" max="13344" width="5.33203125" style="318" customWidth="1"/>
    <col min="13345" max="13345" width="36.33203125" style="318" customWidth="1"/>
    <col min="13346" max="13346" width="5.6640625" style="318" customWidth="1"/>
    <col min="13347" max="13347" width="0" style="1" hidden="1" customWidth="1"/>
    <col min="13348" max="13348" width="20.6640625" style="318" customWidth="1"/>
    <col min="13349" max="13349" width="4.88671875" style="318" customWidth="1"/>
    <col min="13350" max="13350" width="0" style="1" hidden="1" customWidth="1"/>
    <col min="13351" max="13351" width="24.6640625" style="318" customWidth="1"/>
    <col min="13352" max="13352" width="12.33203125" style="318" customWidth="1"/>
    <col min="13353" max="13353" width="0" style="1" hidden="1" customWidth="1"/>
    <col min="13354" max="13354" width="3.44140625" style="318" customWidth="1"/>
    <col min="13355" max="13355" width="0" style="1" hidden="1" customWidth="1"/>
    <col min="13356" max="13356" width="17.6640625" style="318" customWidth="1"/>
    <col min="13357" max="13357" width="3.44140625" style="318" customWidth="1"/>
    <col min="13358" max="13358" width="0" style="1" hidden="1" customWidth="1"/>
    <col min="13359" max="13359" width="23.6640625" style="318" customWidth="1"/>
    <col min="13360" max="13360" width="10" style="318" customWidth="1"/>
    <col min="13361" max="13361" width="0" style="1" hidden="1" customWidth="1"/>
    <col min="13362" max="13363" width="14.6640625" style="318" customWidth="1"/>
    <col min="13364" max="13364" width="12.88671875" style="318" customWidth="1"/>
    <col min="13365" max="13365" width="3.33203125" style="318" customWidth="1"/>
    <col min="13366" max="13366" width="30.33203125" style="318" customWidth="1"/>
    <col min="13367" max="13367" width="5" style="318" customWidth="1"/>
    <col min="13368" max="13368" width="0" style="1" hidden="1" customWidth="1"/>
    <col min="13369" max="13369" width="14.33203125" style="318" customWidth="1"/>
    <col min="13370" max="13370" width="5.6640625" style="318" customWidth="1"/>
    <col min="13371" max="13371" width="0" style="1" hidden="1" customWidth="1"/>
    <col min="13372" max="13372" width="17.33203125" style="318" customWidth="1"/>
    <col min="13373" max="13373" width="12.6640625" style="318" customWidth="1"/>
    <col min="13374" max="13374" width="0" style="1" hidden="1" customWidth="1"/>
    <col min="13375" max="13375" width="5.33203125" style="318" customWidth="1"/>
    <col min="13376" max="13376" width="0" style="1" hidden="1" customWidth="1"/>
    <col min="13377" max="13377" width="17" style="318" customWidth="1"/>
    <col min="13378" max="13378" width="6.33203125" style="318" customWidth="1"/>
    <col min="13379" max="13379" width="0" style="1" hidden="1" customWidth="1"/>
    <col min="13380" max="13380" width="14.33203125" style="318" customWidth="1"/>
    <col min="13381" max="13381" width="7.5546875" style="318" customWidth="1"/>
    <col min="13382" max="13382" width="0" style="1" hidden="1" customWidth="1"/>
    <col min="13383" max="13384" width="14.33203125" style="318" customWidth="1"/>
    <col min="13385" max="13385" width="20.88671875" style="318" customWidth="1"/>
    <col min="13386" max="13386" width="14.44140625" style="318" customWidth="1"/>
    <col min="13387" max="13387" width="15" style="318" customWidth="1"/>
    <col min="13388" max="13388" width="2.6640625" style="318" customWidth="1"/>
    <col min="13389" max="13389" width="11.6640625" style="318" customWidth="1"/>
    <col min="13390" max="13390" width="11.5546875" style="318" customWidth="1"/>
    <col min="13391" max="13391" width="2.33203125" style="318" customWidth="1"/>
    <col min="13392" max="13392" width="41" style="318" customWidth="1"/>
    <col min="13393" max="13393" width="14.33203125" style="318" customWidth="1"/>
    <col min="13394" max="13395" width="11.5546875" style="318" customWidth="1"/>
    <col min="13396" max="13396" width="21.88671875" style="318" customWidth="1"/>
    <col min="13397" max="13588" width="11.44140625" style="318"/>
    <col min="13589" max="13589" width="21.88671875" style="318" customWidth="1"/>
    <col min="13590" max="13590" width="13.88671875" style="318" customWidth="1"/>
    <col min="13591" max="13591" width="38.6640625" style="318" customWidth="1"/>
    <col min="13592" max="13592" width="3" style="318" bestFit="1" customWidth="1"/>
    <col min="13593" max="13593" width="32.33203125" style="318" customWidth="1"/>
    <col min="13594" max="13594" width="46.33203125" style="318" customWidth="1"/>
    <col min="13595" max="13595" width="19" style="318" customWidth="1"/>
    <col min="13596" max="13596" width="0" style="1" hidden="1" customWidth="1"/>
    <col min="13597" max="13597" width="17.6640625" style="318" customWidth="1"/>
    <col min="13598" max="13598" width="0" style="1" hidden="1" customWidth="1"/>
    <col min="13599" max="13599" width="22.33203125" style="318" customWidth="1"/>
    <col min="13600" max="13600" width="5.33203125" style="318" customWidth="1"/>
    <col min="13601" max="13601" width="36.33203125" style="318" customWidth="1"/>
    <col min="13602" max="13602" width="5.6640625" style="318" customWidth="1"/>
    <col min="13603" max="13603" width="0" style="1" hidden="1" customWidth="1"/>
    <col min="13604" max="13604" width="20.6640625" style="318" customWidth="1"/>
    <col min="13605" max="13605" width="4.88671875" style="318" customWidth="1"/>
    <col min="13606" max="13606" width="0" style="1" hidden="1" customWidth="1"/>
    <col min="13607" max="13607" width="24.6640625" style="318" customWidth="1"/>
    <col min="13608" max="13608" width="12.33203125" style="318" customWidth="1"/>
    <col min="13609" max="13609" width="0" style="1" hidden="1" customWidth="1"/>
    <col min="13610" max="13610" width="3.44140625" style="318" customWidth="1"/>
    <col min="13611" max="13611" width="0" style="1" hidden="1" customWidth="1"/>
    <col min="13612" max="13612" width="17.6640625" style="318" customWidth="1"/>
    <col min="13613" max="13613" width="3.44140625" style="318" customWidth="1"/>
    <col min="13614" max="13614" width="0" style="1" hidden="1" customWidth="1"/>
    <col min="13615" max="13615" width="23.6640625" style="318" customWidth="1"/>
    <col min="13616" max="13616" width="10" style="318" customWidth="1"/>
    <col min="13617" max="13617" width="0" style="1" hidden="1" customWidth="1"/>
    <col min="13618" max="13619" width="14.6640625" style="318" customWidth="1"/>
    <col min="13620" max="13620" width="12.88671875" style="318" customWidth="1"/>
    <col min="13621" max="13621" width="3.33203125" style="318" customWidth="1"/>
    <col min="13622" max="13622" width="30.33203125" style="318" customWidth="1"/>
    <col min="13623" max="13623" width="5" style="318" customWidth="1"/>
    <col min="13624" max="13624" width="0" style="1" hidden="1" customWidth="1"/>
    <col min="13625" max="13625" width="14.33203125" style="318" customWidth="1"/>
    <col min="13626" max="13626" width="5.6640625" style="318" customWidth="1"/>
    <col min="13627" max="13627" width="0" style="1" hidden="1" customWidth="1"/>
    <col min="13628" max="13628" width="17.33203125" style="318" customWidth="1"/>
    <col min="13629" max="13629" width="12.6640625" style="318" customWidth="1"/>
    <col min="13630" max="13630" width="0" style="1" hidden="1" customWidth="1"/>
    <col min="13631" max="13631" width="5.33203125" style="318" customWidth="1"/>
    <col min="13632" max="13632" width="0" style="1" hidden="1" customWidth="1"/>
    <col min="13633" max="13633" width="17" style="318" customWidth="1"/>
    <col min="13634" max="13634" width="6.33203125" style="318" customWidth="1"/>
    <col min="13635" max="13635" width="0" style="1" hidden="1" customWidth="1"/>
    <col min="13636" max="13636" width="14.33203125" style="318" customWidth="1"/>
    <col min="13637" max="13637" width="7.5546875" style="318" customWidth="1"/>
    <col min="13638" max="13638" width="0" style="1" hidden="1" customWidth="1"/>
    <col min="13639" max="13640" width="14.33203125" style="318" customWidth="1"/>
    <col min="13641" max="13641" width="20.88671875" style="318" customWidth="1"/>
    <col min="13642" max="13642" width="14.44140625" style="318" customWidth="1"/>
    <col min="13643" max="13643" width="15" style="318" customWidth="1"/>
    <col min="13644" max="13644" width="2.6640625" style="318" customWidth="1"/>
    <col min="13645" max="13645" width="11.6640625" style="318" customWidth="1"/>
    <col min="13646" max="13646" width="11.5546875" style="318" customWidth="1"/>
    <col min="13647" max="13647" width="2.33203125" style="318" customWidth="1"/>
    <col min="13648" max="13648" width="41" style="318" customWidth="1"/>
    <col min="13649" max="13649" width="14.33203125" style="318" customWidth="1"/>
    <col min="13650" max="13651" width="11.5546875" style="318" customWidth="1"/>
    <col min="13652" max="13652" width="21.88671875" style="318" customWidth="1"/>
    <col min="13653" max="13844" width="11.44140625" style="318"/>
    <col min="13845" max="13845" width="21.88671875" style="318" customWidth="1"/>
    <col min="13846" max="13846" width="13.88671875" style="318" customWidth="1"/>
    <col min="13847" max="13847" width="38.6640625" style="318" customWidth="1"/>
    <col min="13848" max="13848" width="3" style="318" bestFit="1" customWidth="1"/>
    <col min="13849" max="13849" width="32.33203125" style="318" customWidth="1"/>
    <col min="13850" max="13850" width="46.33203125" style="318" customWidth="1"/>
    <col min="13851" max="13851" width="19" style="318" customWidth="1"/>
    <col min="13852" max="13852" width="0" style="1" hidden="1" customWidth="1"/>
    <col min="13853" max="13853" width="17.6640625" style="318" customWidth="1"/>
    <col min="13854" max="13854" width="0" style="1" hidden="1" customWidth="1"/>
    <col min="13855" max="13855" width="22.33203125" style="318" customWidth="1"/>
    <col min="13856" max="13856" width="5.33203125" style="318" customWidth="1"/>
    <col min="13857" max="13857" width="36.33203125" style="318" customWidth="1"/>
    <col min="13858" max="13858" width="5.6640625" style="318" customWidth="1"/>
    <col min="13859" max="13859" width="0" style="1" hidden="1" customWidth="1"/>
    <col min="13860" max="13860" width="20.6640625" style="318" customWidth="1"/>
    <col min="13861" max="13861" width="4.88671875" style="318" customWidth="1"/>
    <col min="13862" max="13862" width="0" style="1" hidden="1" customWidth="1"/>
    <col min="13863" max="13863" width="24.6640625" style="318" customWidth="1"/>
    <col min="13864" max="13864" width="12.33203125" style="318" customWidth="1"/>
    <col min="13865" max="13865" width="0" style="1" hidden="1" customWidth="1"/>
    <col min="13866" max="13866" width="3.44140625" style="318" customWidth="1"/>
    <col min="13867" max="13867" width="0" style="1" hidden="1" customWidth="1"/>
    <col min="13868" max="13868" width="17.6640625" style="318" customWidth="1"/>
    <col min="13869" max="13869" width="3.44140625" style="318" customWidth="1"/>
    <col min="13870" max="13870" width="0" style="1" hidden="1" customWidth="1"/>
    <col min="13871" max="13871" width="23.6640625" style="318" customWidth="1"/>
    <col min="13872" max="13872" width="10" style="318" customWidth="1"/>
    <col min="13873" max="13873" width="0" style="1" hidden="1" customWidth="1"/>
    <col min="13874" max="13875" width="14.6640625" style="318" customWidth="1"/>
    <col min="13876" max="13876" width="12.88671875" style="318" customWidth="1"/>
    <col min="13877" max="13877" width="3.33203125" style="318" customWidth="1"/>
    <col min="13878" max="13878" width="30.33203125" style="318" customWidth="1"/>
    <col min="13879" max="13879" width="5" style="318" customWidth="1"/>
    <col min="13880" max="13880" width="0" style="1" hidden="1" customWidth="1"/>
    <col min="13881" max="13881" width="14.33203125" style="318" customWidth="1"/>
    <col min="13882" max="13882" width="5.6640625" style="318" customWidth="1"/>
    <col min="13883" max="13883" width="0" style="1" hidden="1" customWidth="1"/>
    <col min="13884" max="13884" width="17.33203125" style="318" customWidth="1"/>
    <col min="13885" max="13885" width="12.6640625" style="318" customWidth="1"/>
    <col min="13886" max="13886" width="0" style="1" hidden="1" customWidth="1"/>
    <col min="13887" max="13887" width="5.33203125" style="318" customWidth="1"/>
    <col min="13888" max="13888" width="0" style="1" hidden="1" customWidth="1"/>
    <col min="13889" max="13889" width="17" style="318" customWidth="1"/>
    <col min="13890" max="13890" width="6.33203125" style="318" customWidth="1"/>
    <col min="13891" max="13891" width="0" style="1" hidden="1" customWidth="1"/>
    <col min="13892" max="13892" width="14.33203125" style="318" customWidth="1"/>
    <col min="13893" max="13893" width="7.5546875" style="318" customWidth="1"/>
    <col min="13894" max="13894" width="0" style="1" hidden="1" customWidth="1"/>
    <col min="13895" max="13896" width="14.33203125" style="318" customWidth="1"/>
    <col min="13897" max="13897" width="20.88671875" style="318" customWidth="1"/>
    <col min="13898" max="13898" width="14.44140625" style="318" customWidth="1"/>
    <col min="13899" max="13899" width="15" style="318" customWidth="1"/>
    <col min="13900" max="13900" width="2.6640625" style="318" customWidth="1"/>
    <col min="13901" max="13901" width="11.6640625" style="318" customWidth="1"/>
    <col min="13902" max="13902" width="11.5546875" style="318" customWidth="1"/>
    <col min="13903" max="13903" width="2.33203125" style="318" customWidth="1"/>
    <col min="13904" max="13904" width="41" style="318" customWidth="1"/>
    <col min="13905" max="13905" width="14.33203125" style="318" customWidth="1"/>
    <col min="13906" max="13907" width="11.5546875" style="318" customWidth="1"/>
    <col min="13908" max="13908" width="21.88671875" style="318" customWidth="1"/>
    <col min="13909" max="14100" width="11.44140625" style="318"/>
    <col min="14101" max="14101" width="21.88671875" style="318" customWidth="1"/>
    <col min="14102" max="14102" width="13.88671875" style="318" customWidth="1"/>
    <col min="14103" max="14103" width="38.6640625" style="318" customWidth="1"/>
    <col min="14104" max="14104" width="3" style="318" bestFit="1" customWidth="1"/>
    <col min="14105" max="14105" width="32.33203125" style="318" customWidth="1"/>
    <col min="14106" max="14106" width="46.33203125" style="318" customWidth="1"/>
    <col min="14107" max="14107" width="19" style="318" customWidth="1"/>
    <col min="14108" max="14108" width="0" style="1" hidden="1" customWidth="1"/>
    <col min="14109" max="14109" width="17.6640625" style="318" customWidth="1"/>
    <col min="14110" max="14110" width="0" style="1" hidden="1" customWidth="1"/>
    <col min="14111" max="14111" width="22.33203125" style="318" customWidth="1"/>
    <col min="14112" max="14112" width="5.33203125" style="318" customWidth="1"/>
    <col min="14113" max="14113" width="36.33203125" style="318" customWidth="1"/>
    <col min="14114" max="14114" width="5.6640625" style="318" customWidth="1"/>
    <col min="14115" max="14115" width="0" style="1" hidden="1" customWidth="1"/>
    <col min="14116" max="14116" width="20.6640625" style="318" customWidth="1"/>
    <col min="14117" max="14117" width="4.88671875" style="318" customWidth="1"/>
    <col min="14118" max="14118" width="0" style="1" hidden="1" customWidth="1"/>
    <col min="14119" max="14119" width="24.6640625" style="318" customWidth="1"/>
    <col min="14120" max="14120" width="12.33203125" style="318" customWidth="1"/>
    <col min="14121" max="14121" width="0" style="1" hidden="1" customWidth="1"/>
    <col min="14122" max="14122" width="3.44140625" style="318" customWidth="1"/>
    <col min="14123" max="14123" width="0" style="1" hidden="1" customWidth="1"/>
    <col min="14124" max="14124" width="17.6640625" style="318" customWidth="1"/>
    <col min="14125" max="14125" width="3.44140625" style="318" customWidth="1"/>
    <col min="14126" max="14126" width="0" style="1" hidden="1" customWidth="1"/>
    <col min="14127" max="14127" width="23.6640625" style="318" customWidth="1"/>
    <col min="14128" max="14128" width="10" style="318" customWidth="1"/>
    <col min="14129" max="14129" width="0" style="1" hidden="1" customWidth="1"/>
    <col min="14130" max="14131" width="14.6640625" style="318" customWidth="1"/>
    <col min="14132" max="14132" width="12.88671875" style="318" customWidth="1"/>
    <col min="14133" max="14133" width="3.33203125" style="318" customWidth="1"/>
    <col min="14134" max="14134" width="30.33203125" style="318" customWidth="1"/>
    <col min="14135" max="14135" width="5" style="318" customWidth="1"/>
    <col min="14136" max="14136" width="0" style="1" hidden="1" customWidth="1"/>
    <col min="14137" max="14137" width="14.33203125" style="318" customWidth="1"/>
    <col min="14138" max="14138" width="5.6640625" style="318" customWidth="1"/>
    <col min="14139" max="14139" width="0" style="1" hidden="1" customWidth="1"/>
    <col min="14140" max="14140" width="17.33203125" style="318" customWidth="1"/>
    <col min="14141" max="14141" width="12.6640625" style="318" customWidth="1"/>
    <col min="14142" max="14142" width="0" style="1" hidden="1" customWidth="1"/>
    <col min="14143" max="14143" width="5.33203125" style="318" customWidth="1"/>
    <col min="14144" max="14144" width="0" style="1" hidden="1" customWidth="1"/>
    <col min="14145" max="14145" width="17" style="318" customWidth="1"/>
    <col min="14146" max="14146" width="6.33203125" style="318" customWidth="1"/>
    <col min="14147" max="14147" width="0" style="1" hidden="1" customWidth="1"/>
    <col min="14148" max="14148" width="14.33203125" style="318" customWidth="1"/>
    <col min="14149" max="14149" width="7.5546875" style="318" customWidth="1"/>
    <col min="14150" max="14150" width="0" style="1" hidden="1" customWidth="1"/>
    <col min="14151" max="14152" width="14.33203125" style="318" customWidth="1"/>
    <col min="14153" max="14153" width="20.88671875" style="318" customWidth="1"/>
    <col min="14154" max="14154" width="14.44140625" style="318" customWidth="1"/>
    <col min="14155" max="14155" width="15" style="318" customWidth="1"/>
    <col min="14156" max="14156" width="2.6640625" style="318" customWidth="1"/>
    <col min="14157" max="14157" width="11.6640625" style="318" customWidth="1"/>
    <col min="14158" max="14158" width="11.5546875" style="318" customWidth="1"/>
    <col min="14159" max="14159" width="2.33203125" style="318" customWidth="1"/>
    <col min="14160" max="14160" width="41" style="318" customWidth="1"/>
    <col min="14161" max="14161" width="14.33203125" style="318" customWidth="1"/>
    <col min="14162" max="14163" width="11.5546875" style="318" customWidth="1"/>
    <col min="14164" max="14164" width="21.88671875" style="318" customWidth="1"/>
    <col min="14165" max="14356" width="11.44140625" style="318"/>
    <col min="14357" max="14357" width="21.88671875" style="318" customWidth="1"/>
    <col min="14358" max="14358" width="13.88671875" style="318" customWidth="1"/>
    <col min="14359" max="14359" width="38.6640625" style="318" customWidth="1"/>
    <col min="14360" max="14360" width="3" style="318" bestFit="1" customWidth="1"/>
    <col min="14361" max="14361" width="32.33203125" style="318" customWidth="1"/>
    <col min="14362" max="14362" width="46.33203125" style="318" customWidth="1"/>
    <col min="14363" max="14363" width="19" style="318" customWidth="1"/>
    <col min="14364" max="14364" width="0" style="1" hidden="1" customWidth="1"/>
    <col min="14365" max="14365" width="17.6640625" style="318" customWidth="1"/>
    <col min="14366" max="14366" width="0" style="1" hidden="1" customWidth="1"/>
    <col min="14367" max="14367" width="22.33203125" style="318" customWidth="1"/>
    <col min="14368" max="14368" width="5.33203125" style="318" customWidth="1"/>
    <col min="14369" max="14369" width="36.33203125" style="318" customWidth="1"/>
    <col min="14370" max="14370" width="5.6640625" style="318" customWidth="1"/>
    <col min="14371" max="14371" width="0" style="1" hidden="1" customWidth="1"/>
    <col min="14372" max="14372" width="20.6640625" style="318" customWidth="1"/>
    <col min="14373" max="14373" width="4.88671875" style="318" customWidth="1"/>
    <col min="14374" max="14374" width="0" style="1" hidden="1" customWidth="1"/>
    <col min="14375" max="14375" width="24.6640625" style="318" customWidth="1"/>
    <col min="14376" max="14376" width="12.33203125" style="318" customWidth="1"/>
    <col min="14377" max="14377" width="0" style="1" hidden="1" customWidth="1"/>
    <col min="14378" max="14378" width="3.44140625" style="318" customWidth="1"/>
    <col min="14379" max="14379" width="0" style="1" hidden="1" customWidth="1"/>
    <col min="14380" max="14380" width="17.6640625" style="318" customWidth="1"/>
    <col min="14381" max="14381" width="3.44140625" style="318" customWidth="1"/>
    <col min="14382" max="14382" width="0" style="1" hidden="1" customWidth="1"/>
    <col min="14383" max="14383" width="23.6640625" style="318" customWidth="1"/>
    <col min="14384" max="14384" width="10" style="318" customWidth="1"/>
    <col min="14385" max="14385" width="0" style="1" hidden="1" customWidth="1"/>
    <col min="14386" max="14387" width="14.6640625" style="318" customWidth="1"/>
    <col min="14388" max="14388" width="12.88671875" style="318" customWidth="1"/>
    <col min="14389" max="14389" width="3.33203125" style="318" customWidth="1"/>
    <col min="14390" max="14390" width="30.33203125" style="318" customWidth="1"/>
    <col min="14391" max="14391" width="5" style="318" customWidth="1"/>
    <col min="14392" max="14392" width="0" style="1" hidden="1" customWidth="1"/>
    <col min="14393" max="14393" width="14.33203125" style="318" customWidth="1"/>
    <col min="14394" max="14394" width="5.6640625" style="318" customWidth="1"/>
    <col min="14395" max="14395" width="0" style="1" hidden="1" customWidth="1"/>
    <col min="14396" max="14396" width="17.33203125" style="318" customWidth="1"/>
    <col min="14397" max="14397" width="12.6640625" style="318" customWidth="1"/>
    <col min="14398" max="14398" width="0" style="1" hidden="1" customWidth="1"/>
    <col min="14399" max="14399" width="5.33203125" style="318" customWidth="1"/>
    <col min="14400" max="14400" width="0" style="1" hidden="1" customWidth="1"/>
    <col min="14401" max="14401" width="17" style="318" customWidth="1"/>
    <col min="14402" max="14402" width="6.33203125" style="318" customWidth="1"/>
    <col min="14403" max="14403" width="0" style="1" hidden="1" customWidth="1"/>
    <col min="14404" max="14404" width="14.33203125" style="318" customWidth="1"/>
    <col min="14405" max="14405" width="7.5546875" style="318" customWidth="1"/>
    <col min="14406" max="14406" width="0" style="1" hidden="1" customWidth="1"/>
    <col min="14407" max="14408" width="14.33203125" style="318" customWidth="1"/>
    <col min="14409" max="14409" width="20.88671875" style="318" customWidth="1"/>
    <col min="14410" max="14410" width="14.44140625" style="318" customWidth="1"/>
    <col min="14411" max="14411" width="15" style="318" customWidth="1"/>
    <col min="14412" max="14412" width="2.6640625" style="318" customWidth="1"/>
    <col min="14413" max="14413" width="11.6640625" style="318" customWidth="1"/>
    <col min="14414" max="14414" width="11.5546875" style="318" customWidth="1"/>
    <col min="14415" max="14415" width="2.33203125" style="318" customWidth="1"/>
    <col min="14416" max="14416" width="41" style="318" customWidth="1"/>
    <col min="14417" max="14417" width="14.33203125" style="318" customWidth="1"/>
    <col min="14418" max="14419" width="11.5546875" style="318" customWidth="1"/>
    <col min="14420" max="14420" width="21.88671875" style="318" customWidth="1"/>
    <col min="14421" max="14612" width="11.44140625" style="318"/>
    <col min="14613" max="14613" width="21.88671875" style="318" customWidth="1"/>
    <col min="14614" max="14614" width="13.88671875" style="318" customWidth="1"/>
    <col min="14615" max="14615" width="38.6640625" style="318" customWidth="1"/>
    <col min="14616" max="14616" width="3" style="318" bestFit="1" customWidth="1"/>
    <col min="14617" max="14617" width="32.33203125" style="318" customWidth="1"/>
    <col min="14618" max="14618" width="46.33203125" style="318" customWidth="1"/>
    <col min="14619" max="14619" width="19" style="318" customWidth="1"/>
    <col min="14620" max="14620" width="0" style="1" hidden="1" customWidth="1"/>
    <col min="14621" max="14621" width="17.6640625" style="318" customWidth="1"/>
    <col min="14622" max="14622" width="0" style="1" hidden="1" customWidth="1"/>
    <col min="14623" max="14623" width="22.33203125" style="318" customWidth="1"/>
    <col min="14624" max="14624" width="5.33203125" style="318" customWidth="1"/>
    <col min="14625" max="14625" width="36.33203125" style="318" customWidth="1"/>
    <col min="14626" max="14626" width="5.6640625" style="318" customWidth="1"/>
    <col min="14627" max="14627" width="0" style="1" hidden="1" customWidth="1"/>
    <col min="14628" max="14628" width="20.6640625" style="318" customWidth="1"/>
    <col min="14629" max="14629" width="4.88671875" style="318" customWidth="1"/>
    <col min="14630" max="14630" width="0" style="1" hidden="1" customWidth="1"/>
    <col min="14631" max="14631" width="24.6640625" style="318" customWidth="1"/>
    <col min="14632" max="14632" width="12.33203125" style="318" customWidth="1"/>
    <col min="14633" max="14633" width="0" style="1" hidden="1" customWidth="1"/>
    <col min="14634" max="14634" width="3.44140625" style="318" customWidth="1"/>
    <col min="14635" max="14635" width="0" style="1" hidden="1" customWidth="1"/>
    <col min="14636" max="14636" width="17.6640625" style="318" customWidth="1"/>
    <col min="14637" max="14637" width="3.44140625" style="318" customWidth="1"/>
    <col min="14638" max="14638" width="0" style="1" hidden="1" customWidth="1"/>
    <col min="14639" max="14639" width="23.6640625" style="318" customWidth="1"/>
    <col min="14640" max="14640" width="10" style="318" customWidth="1"/>
    <col min="14641" max="14641" width="0" style="1" hidden="1" customWidth="1"/>
    <col min="14642" max="14643" width="14.6640625" style="318" customWidth="1"/>
    <col min="14644" max="14644" width="12.88671875" style="318" customWidth="1"/>
    <col min="14645" max="14645" width="3.33203125" style="318" customWidth="1"/>
    <col min="14646" max="14646" width="30.33203125" style="318" customWidth="1"/>
    <col min="14647" max="14647" width="5" style="318" customWidth="1"/>
    <col min="14648" max="14648" width="0" style="1" hidden="1" customWidth="1"/>
    <col min="14649" max="14649" width="14.33203125" style="318" customWidth="1"/>
    <col min="14650" max="14650" width="5.6640625" style="318" customWidth="1"/>
    <col min="14651" max="14651" width="0" style="1" hidden="1" customWidth="1"/>
    <col min="14652" max="14652" width="17.33203125" style="318" customWidth="1"/>
    <col min="14653" max="14653" width="12.6640625" style="318" customWidth="1"/>
    <col min="14654" max="14654" width="0" style="1" hidden="1" customWidth="1"/>
    <col min="14655" max="14655" width="5.33203125" style="318" customWidth="1"/>
    <col min="14656" max="14656" width="0" style="1" hidden="1" customWidth="1"/>
    <col min="14657" max="14657" width="17" style="318" customWidth="1"/>
    <col min="14658" max="14658" width="6.33203125" style="318" customWidth="1"/>
    <col min="14659" max="14659" width="0" style="1" hidden="1" customWidth="1"/>
    <col min="14660" max="14660" width="14.33203125" style="318" customWidth="1"/>
    <col min="14661" max="14661" width="7.5546875" style="318" customWidth="1"/>
    <col min="14662" max="14662" width="0" style="1" hidden="1" customWidth="1"/>
    <col min="14663" max="14664" width="14.33203125" style="318" customWidth="1"/>
    <col min="14665" max="14665" width="20.88671875" style="318" customWidth="1"/>
    <col min="14666" max="14666" width="14.44140625" style="318" customWidth="1"/>
    <col min="14667" max="14667" width="15" style="318" customWidth="1"/>
    <col min="14668" max="14668" width="2.6640625" style="318" customWidth="1"/>
    <col min="14669" max="14669" width="11.6640625" style="318" customWidth="1"/>
    <col min="14670" max="14670" width="11.5546875" style="318" customWidth="1"/>
    <col min="14671" max="14671" width="2.33203125" style="318" customWidth="1"/>
    <col min="14672" max="14672" width="41" style="318" customWidth="1"/>
    <col min="14673" max="14673" width="14.33203125" style="318" customWidth="1"/>
    <col min="14674" max="14675" width="11.5546875" style="318" customWidth="1"/>
    <col min="14676" max="14676" width="21.88671875" style="318" customWidth="1"/>
    <col min="14677" max="14868" width="11.44140625" style="318"/>
    <col min="14869" max="14869" width="21.88671875" style="318" customWidth="1"/>
    <col min="14870" max="14870" width="13.88671875" style="318" customWidth="1"/>
    <col min="14871" max="14871" width="38.6640625" style="318" customWidth="1"/>
    <col min="14872" max="14872" width="3" style="318" bestFit="1" customWidth="1"/>
    <col min="14873" max="14873" width="32.33203125" style="318" customWidth="1"/>
    <col min="14874" max="14874" width="46.33203125" style="318" customWidth="1"/>
    <col min="14875" max="14875" width="19" style="318" customWidth="1"/>
    <col min="14876" max="14876" width="0" style="1" hidden="1" customWidth="1"/>
    <col min="14877" max="14877" width="17.6640625" style="318" customWidth="1"/>
    <col min="14878" max="14878" width="0" style="1" hidden="1" customWidth="1"/>
    <col min="14879" max="14879" width="22.33203125" style="318" customWidth="1"/>
    <col min="14880" max="14880" width="5.33203125" style="318" customWidth="1"/>
    <col min="14881" max="14881" width="36.33203125" style="318" customWidth="1"/>
    <col min="14882" max="14882" width="5.6640625" style="318" customWidth="1"/>
    <col min="14883" max="14883" width="0" style="1" hidden="1" customWidth="1"/>
    <col min="14884" max="14884" width="20.6640625" style="318" customWidth="1"/>
    <col min="14885" max="14885" width="4.88671875" style="318" customWidth="1"/>
    <col min="14886" max="14886" width="0" style="1" hidden="1" customWidth="1"/>
    <col min="14887" max="14887" width="24.6640625" style="318" customWidth="1"/>
    <col min="14888" max="14888" width="12.33203125" style="318" customWidth="1"/>
    <col min="14889" max="14889" width="0" style="1" hidden="1" customWidth="1"/>
    <col min="14890" max="14890" width="3.44140625" style="318" customWidth="1"/>
    <col min="14891" max="14891" width="0" style="1" hidden="1" customWidth="1"/>
    <col min="14892" max="14892" width="17.6640625" style="318" customWidth="1"/>
    <col min="14893" max="14893" width="3.44140625" style="318" customWidth="1"/>
    <col min="14894" max="14894" width="0" style="1" hidden="1" customWidth="1"/>
    <col min="14895" max="14895" width="23.6640625" style="318" customWidth="1"/>
    <col min="14896" max="14896" width="10" style="318" customWidth="1"/>
    <col min="14897" max="14897" width="0" style="1" hidden="1" customWidth="1"/>
    <col min="14898" max="14899" width="14.6640625" style="318" customWidth="1"/>
    <col min="14900" max="14900" width="12.88671875" style="318" customWidth="1"/>
    <col min="14901" max="14901" width="3.33203125" style="318" customWidth="1"/>
    <col min="14902" max="14902" width="30.33203125" style="318" customWidth="1"/>
    <col min="14903" max="14903" width="5" style="318" customWidth="1"/>
    <col min="14904" max="14904" width="0" style="1" hidden="1" customWidth="1"/>
    <col min="14905" max="14905" width="14.33203125" style="318" customWidth="1"/>
    <col min="14906" max="14906" width="5.6640625" style="318" customWidth="1"/>
    <col min="14907" max="14907" width="0" style="1" hidden="1" customWidth="1"/>
    <col min="14908" max="14908" width="17.33203125" style="318" customWidth="1"/>
    <col min="14909" max="14909" width="12.6640625" style="318" customWidth="1"/>
    <col min="14910" max="14910" width="0" style="1" hidden="1" customWidth="1"/>
    <col min="14911" max="14911" width="5.33203125" style="318" customWidth="1"/>
    <col min="14912" max="14912" width="0" style="1" hidden="1" customWidth="1"/>
    <col min="14913" max="14913" width="17" style="318" customWidth="1"/>
    <col min="14914" max="14914" width="6.33203125" style="318" customWidth="1"/>
    <col min="14915" max="14915" width="0" style="1" hidden="1" customWidth="1"/>
    <col min="14916" max="14916" width="14.33203125" style="318" customWidth="1"/>
    <col min="14917" max="14917" width="7.5546875" style="318" customWidth="1"/>
    <col min="14918" max="14918" width="0" style="1" hidden="1" customWidth="1"/>
    <col min="14919" max="14920" width="14.33203125" style="318" customWidth="1"/>
    <col min="14921" max="14921" width="20.88671875" style="318" customWidth="1"/>
    <col min="14922" max="14922" width="14.44140625" style="318" customWidth="1"/>
    <col min="14923" max="14923" width="15" style="318" customWidth="1"/>
    <col min="14924" max="14924" width="2.6640625" style="318" customWidth="1"/>
    <col min="14925" max="14925" width="11.6640625" style="318" customWidth="1"/>
    <col min="14926" max="14926" width="11.5546875" style="318" customWidth="1"/>
    <col min="14927" max="14927" width="2.33203125" style="318" customWidth="1"/>
    <col min="14928" max="14928" width="41" style="318" customWidth="1"/>
    <col min="14929" max="14929" width="14.33203125" style="318" customWidth="1"/>
    <col min="14930" max="14931" width="11.5546875" style="318" customWidth="1"/>
    <col min="14932" max="14932" width="21.88671875" style="318" customWidth="1"/>
    <col min="14933" max="15124" width="11.44140625" style="318"/>
    <col min="15125" max="15125" width="21.88671875" style="318" customWidth="1"/>
    <col min="15126" max="15126" width="13.88671875" style="318" customWidth="1"/>
    <col min="15127" max="15127" width="38.6640625" style="318" customWidth="1"/>
    <col min="15128" max="15128" width="3" style="318" bestFit="1" customWidth="1"/>
    <col min="15129" max="15129" width="32.33203125" style="318" customWidth="1"/>
    <col min="15130" max="15130" width="46.33203125" style="318" customWidth="1"/>
    <col min="15131" max="15131" width="19" style="318" customWidth="1"/>
    <col min="15132" max="15132" width="0" style="1" hidden="1" customWidth="1"/>
    <col min="15133" max="15133" width="17.6640625" style="318" customWidth="1"/>
    <col min="15134" max="15134" width="0" style="1" hidden="1" customWidth="1"/>
    <col min="15135" max="15135" width="22.33203125" style="318" customWidth="1"/>
    <col min="15136" max="15136" width="5.33203125" style="318" customWidth="1"/>
    <col min="15137" max="15137" width="36.33203125" style="318" customWidth="1"/>
    <col min="15138" max="15138" width="5.6640625" style="318" customWidth="1"/>
    <col min="15139" max="15139" width="0" style="1" hidden="1" customWidth="1"/>
    <col min="15140" max="15140" width="20.6640625" style="318" customWidth="1"/>
    <col min="15141" max="15141" width="4.88671875" style="318" customWidth="1"/>
    <col min="15142" max="15142" width="0" style="1" hidden="1" customWidth="1"/>
    <col min="15143" max="15143" width="24.6640625" style="318" customWidth="1"/>
    <col min="15144" max="15144" width="12.33203125" style="318" customWidth="1"/>
    <col min="15145" max="15145" width="0" style="1" hidden="1" customWidth="1"/>
    <col min="15146" max="15146" width="3.44140625" style="318" customWidth="1"/>
    <col min="15147" max="15147" width="0" style="1" hidden="1" customWidth="1"/>
    <col min="15148" max="15148" width="17.6640625" style="318" customWidth="1"/>
    <col min="15149" max="15149" width="3.44140625" style="318" customWidth="1"/>
    <col min="15150" max="15150" width="0" style="1" hidden="1" customWidth="1"/>
    <col min="15151" max="15151" width="23.6640625" style="318" customWidth="1"/>
    <col min="15152" max="15152" width="10" style="318" customWidth="1"/>
    <col min="15153" max="15153" width="0" style="1" hidden="1" customWidth="1"/>
    <col min="15154" max="15155" width="14.6640625" style="318" customWidth="1"/>
    <col min="15156" max="15156" width="12.88671875" style="318" customWidth="1"/>
    <col min="15157" max="15157" width="3.33203125" style="318" customWidth="1"/>
    <col min="15158" max="15158" width="30.33203125" style="318" customWidth="1"/>
    <col min="15159" max="15159" width="5" style="318" customWidth="1"/>
    <col min="15160" max="15160" width="0" style="1" hidden="1" customWidth="1"/>
    <col min="15161" max="15161" width="14.33203125" style="318" customWidth="1"/>
    <col min="15162" max="15162" width="5.6640625" style="318" customWidth="1"/>
    <col min="15163" max="15163" width="0" style="1" hidden="1" customWidth="1"/>
    <col min="15164" max="15164" width="17.33203125" style="318" customWidth="1"/>
    <col min="15165" max="15165" width="12.6640625" style="318" customWidth="1"/>
    <col min="15166" max="15166" width="0" style="1" hidden="1" customWidth="1"/>
    <col min="15167" max="15167" width="5.33203125" style="318" customWidth="1"/>
    <col min="15168" max="15168" width="0" style="1" hidden="1" customWidth="1"/>
    <col min="15169" max="15169" width="17" style="318" customWidth="1"/>
    <col min="15170" max="15170" width="6.33203125" style="318" customWidth="1"/>
    <col min="15171" max="15171" width="0" style="1" hidden="1" customWidth="1"/>
    <col min="15172" max="15172" width="14.33203125" style="318" customWidth="1"/>
    <col min="15173" max="15173" width="7.5546875" style="318" customWidth="1"/>
    <col min="15174" max="15174" width="0" style="1" hidden="1" customWidth="1"/>
    <col min="15175" max="15176" width="14.33203125" style="318" customWidth="1"/>
    <col min="15177" max="15177" width="20.88671875" style="318" customWidth="1"/>
    <col min="15178" max="15178" width="14.44140625" style="318" customWidth="1"/>
    <col min="15179" max="15179" width="15" style="318" customWidth="1"/>
    <col min="15180" max="15180" width="2.6640625" style="318" customWidth="1"/>
    <col min="15181" max="15181" width="11.6640625" style="318" customWidth="1"/>
    <col min="15182" max="15182" width="11.5546875" style="318" customWidth="1"/>
    <col min="15183" max="15183" width="2.33203125" style="318" customWidth="1"/>
    <col min="15184" max="15184" width="41" style="318" customWidth="1"/>
    <col min="15185" max="15185" width="14.33203125" style="318" customWidth="1"/>
    <col min="15186" max="15187" width="11.5546875" style="318" customWidth="1"/>
    <col min="15188" max="15188" width="21.88671875" style="318" customWidth="1"/>
    <col min="15189" max="15380" width="11.44140625" style="318"/>
    <col min="15381" max="15381" width="21.88671875" style="318" customWidth="1"/>
    <col min="15382" max="15382" width="13.88671875" style="318" customWidth="1"/>
    <col min="15383" max="15383" width="38.6640625" style="318" customWidth="1"/>
    <col min="15384" max="15384" width="3" style="318" bestFit="1" customWidth="1"/>
    <col min="15385" max="15385" width="32.33203125" style="318" customWidth="1"/>
    <col min="15386" max="15386" width="46.33203125" style="318" customWidth="1"/>
    <col min="15387" max="15387" width="19" style="318" customWidth="1"/>
    <col min="15388" max="15388" width="0" style="1" hidden="1" customWidth="1"/>
    <col min="15389" max="15389" width="17.6640625" style="318" customWidth="1"/>
    <col min="15390" max="15390" width="0" style="1" hidden="1" customWidth="1"/>
    <col min="15391" max="15391" width="22.33203125" style="318" customWidth="1"/>
    <col min="15392" max="15392" width="5.33203125" style="318" customWidth="1"/>
    <col min="15393" max="15393" width="36.33203125" style="318" customWidth="1"/>
    <col min="15394" max="15394" width="5.6640625" style="318" customWidth="1"/>
    <col min="15395" max="15395" width="0" style="1" hidden="1" customWidth="1"/>
    <col min="15396" max="15396" width="20.6640625" style="318" customWidth="1"/>
    <col min="15397" max="15397" width="4.88671875" style="318" customWidth="1"/>
    <col min="15398" max="15398" width="0" style="1" hidden="1" customWidth="1"/>
    <col min="15399" max="15399" width="24.6640625" style="318" customWidth="1"/>
    <col min="15400" max="15400" width="12.33203125" style="318" customWidth="1"/>
    <col min="15401" max="15401" width="0" style="1" hidden="1" customWidth="1"/>
    <col min="15402" max="15402" width="3.44140625" style="318" customWidth="1"/>
    <col min="15403" max="15403" width="0" style="1" hidden="1" customWidth="1"/>
    <col min="15404" max="15404" width="17.6640625" style="318" customWidth="1"/>
    <col min="15405" max="15405" width="3.44140625" style="318" customWidth="1"/>
    <col min="15406" max="15406" width="0" style="1" hidden="1" customWidth="1"/>
    <col min="15407" max="15407" width="23.6640625" style="318" customWidth="1"/>
    <col min="15408" max="15408" width="10" style="318" customWidth="1"/>
    <col min="15409" max="15409" width="0" style="1" hidden="1" customWidth="1"/>
    <col min="15410" max="15411" width="14.6640625" style="318" customWidth="1"/>
    <col min="15412" max="15412" width="12.88671875" style="318" customWidth="1"/>
    <col min="15413" max="15413" width="3.33203125" style="318" customWidth="1"/>
    <col min="15414" max="15414" width="30.33203125" style="318" customWidth="1"/>
    <col min="15415" max="15415" width="5" style="318" customWidth="1"/>
    <col min="15416" max="15416" width="0" style="1" hidden="1" customWidth="1"/>
    <col min="15417" max="15417" width="14.33203125" style="318" customWidth="1"/>
    <col min="15418" max="15418" width="5.6640625" style="318" customWidth="1"/>
    <col min="15419" max="15419" width="0" style="1" hidden="1" customWidth="1"/>
    <col min="15420" max="15420" width="17.33203125" style="318" customWidth="1"/>
    <col min="15421" max="15421" width="12.6640625" style="318" customWidth="1"/>
    <col min="15422" max="15422" width="0" style="1" hidden="1" customWidth="1"/>
    <col min="15423" max="15423" width="5.33203125" style="318" customWidth="1"/>
    <col min="15424" max="15424" width="0" style="1" hidden="1" customWidth="1"/>
    <col min="15425" max="15425" width="17" style="318" customWidth="1"/>
    <col min="15426" max="15426" width="6.33203125" style="318" customWidth="1"/>
    <col min="15427" max="15427" width="0" style="1" hidden="1" customWidth="1"/>
    <col min="15428" max="15428" width="14.33203125" style="318" customWidth="1"/>
    <col min="15429" max="15429" width="7.5546875" style="318" customWidth="1"/>
    <col min="15430" max="15430" width="0" style="1" hidden="1" customWidth="1"/>
    <col min="15431" max="15432" width="14.33203125" style="318" customWidth="1"/>
    <col min="15433" max="15433" width="20.88671875" style="318" customWidth="1"/>
    <col min="15434" max="15434" width="14.44140625" style="318" customWidth="1"/>
    <col min="15435" max="15435" width="15" style="318" customWidth="1"/>
    <col min="15436" max="15436" width="2.6640625" style="318" customWidth="1"/>
    <col min="15437" max="15437" width="11.6640625" style="318" customWidth="1"/>
    <col min="15438" max="15438" width="11.5546875" style="318" customWidth="1"/>
    <col min="15439" max="15439" width="2.33203125" style="318" customWidth="1"/>
    <col min="15440" max="15440" width="41" style="318" customWidth="1"/>
    <col min="15441" max="15441" width="14.33203125" style="318" customWidth="1"/>
    <col min="15442" max="15443" width="11.5546875" style="318" customWidth="1"/>
    <col min="15444" max="15444" width="21.88671875" style="318" customWidth="1"/>
    <col min="15445" max="15636" width="11.44140625" style="318"/>
    <col min="15637" max="15637" width="21.88671875" style="318" customWidth="1"/>
    <col min="15638" max="15638" width="13.88671875" style="318" customWidth="1"/>
    <col min="15639" max="15639" width="38.6640625" style="318" customWidth="1"/>
    <col min="15640" max="15640" width="3" style="318" bestFit="1" customWidth="1"/>
    <col min="15641" max="15641" width="32.33203125" style="318" customWidth="1"/>
    <col min="15642" max="15642" width="46.33203125" style="318" customWidth="1"/>
    <col min="15643" max="15643" width="19" style="318" customWidth="1"/>
    <col min="15644" max="15644" width="0" style="1" hidden="1" customWidth="1"/>
    <col min="15645" max="15645" width="17.6640625" style="318" customWidth="1"/>
    <col min="15646" max="15646" width="0" style="1" hidden="1" customWidth="1"/>
    <col min="15647" max="15647" width="22.33203125" style="318" customWidth="1"/>
    <col min="15648" max="15648" width="5.33203125" style="318" customWidth="1"/>
    <col min="15649" max="15649" width="36.33203125" style="318" customWidth="1"/>
    <col min="15650" max="15650" width="5.6640625" style="318" customWidth="1"/>
    <col min="15651" max="15651" width="0" style="1" hidden="1" customWidth="1"/>
    <col min="15652" max="15652" width="20.6640625" style="318" customWidth="1"/>
    <col min="15653" max="15653" width="4.88671875" style="318" customWidth="1"/>
    <col min="15654" max="15654" width="0" style="1" hidden="1" customWidth="1"/>
    <col min="15655" max="15655" width="24.6640625" style="318" customWidth="1"/>
    <col min="15656" max="15656" width="12.33203125" style="318" customWidth="1"/>
    <col min="15657" max="15657" width="0" style="1" hidden="1" customWidth="1"/>
    <col min="15658" max="15658" width="3.44140625" style="318" customWidth="1"/>
    <col min="15659" max="15659" width="0" style="1" hidden="1" customWidth="1"/>
    <col min="15660" max="15660" width="17.6640625" style="318" customWidth="1"/>
    <col min="15661" max="15661" width="3.44140625" style="318" customWidth="1"/>
    <col min="15662" max="15662" width="0" style="1" hidden="1" customWidth="1"/>
    <col min="15663" max="15663" width="23.6640625" style="318" customWidth="1"/>
    <col min="15664" max="15664" width="10" style="318" customWidth="1"/>
    <col min="15665" max="15665" width="0" style="1" hidden="1" customWidth="1"/>
    <col min="15666" max="15667" width="14.6640625" style="318" customWidth="1"/>
    <col min="15668" max="15668" width="12.88671875" style="318" customWidth="1"/>
    <col min="15669" max="15669" width="3.33203125" style="318" customWidth="1"/>
    <col min="15670" max="15670" width="30.33203125" style="318" customWidth="1"/>
    <col min="15671" max="15671" width="5" style="318" customWidth="1"/>
    <col min="15672" max="15672" width="0" style="1" hidden="1" customWidth="1"/>
    <col min="15673" max="15673" width="14.33203125" style="318" customWidth="1"/>
    <col min="15674" max="15674" width="5.6640625" style="318" customWidth="1"/>
    <col min="15675" max="15675" width="0" style="1" hidden="1" customWidth="1"/>
    <col min="15676" max="15676" width="17.33203125" style="318" customWidth="1"/>
    <col min="15677" max="15677" width="12.6640625" style="318" customWidth="1"/>
    <col min="15678" max="15678" width="0" style="1" hidden="1" customWidth="1"/>
    <col min="15679" max="15679" width="5.33203125" style="318" customWidth="1"/>
    <col min="15680" max="15680" width="0" style="1" hidden="1" customWidth="1"/>
    <col min="15681" max="15681" width="17" style="318" customWidth="1"/>
    <col min="15682" max="15682" width="6.33203125" style="318" customWidth="1"/>
    <col min="15683" max="15683" width="0" style="1" hidden="1" customWidth="1"/>
    <col min="15684" max="15684" width="14.33203125" style="318" customWidth="1"/>
    <col min="15685" max="15685" width="7.5546875" style="318" customWidth="1"/>
    <col min="15686" max="15686" width="0" style="1" hidden="1" customWidth="1"/>
    <col min="15687" max="15688" width="14.33203125" style="318" customWidth="1"/>
    <col min="15689" max="15689" width="20.88671875" style="318" customWidth="1"/>
    <col min="15690" max="15690" width="14.44140625" style="318" customWidth="1"/>
    <col min="15691" max="15691" width="15" style="318" customWidth="1"/>
    <col min="15692" max="15692" width="2.6640625" style="318" customWidth="1"/>
    <col min="15693" max="15693" width="11.6640625" style="318" customWidth="1"/>
    <col min="15694" max="15694" width="11.5546875" style="318" customWidth="1"/>
    <col min="15695" max="15695" width="2.33203125" style="318" customWidth="1"/>
    <col min="15696" max="15696" width="41" style="318" customWidth="1"/>
    <col min="15697" max="15697" width="14.33203125" style="318" customWidth="1"/>
    <col min="15698" max="15699" width="11.5546875" style="318" customWidth="1"/>
    <col min="15700" max="15700" width="21.88671875" style="318" customWidth="1"/>
    <col min="15701" max="15892" width="11.44140625" style="318"/>
    <col min="15893" max="15893" width="21.88671875" style="318" customWidth="1"/>
    <col min="15894" max="15894" width="13.88671875" style="318" customWidth="1"/>
    <col min="15895" max="15895" width="38.6640625" style="318" customWidth="1"/>
    <col min="15896" max="15896" width="3" style="318" bestFit="1" customWidth="1"/>
    <col min="15897" max="15897" width="32.33203125" style="318" customWidth="1"/>
    <col min="15898" max="15898" width="46.33203125" style="318" customWidth="1"/>
    <col min="15899" max="15899" width="19" style="318" customWidth="1"/>
    <col min="15900" max="15900" width="0" style="1" hidden="1" customWidth="1"/>
    <col min="15901" max="15901" width="17.6640625" style="318" customWidth="1"/>
    <col min="15902" max="15902" width="0" style="1" hidden="1" customWidth="1"/>
    <col min="15903" max="15903" width="22.33203125" style="318" customWidth="1"/>
    <col min="15904" max="15904" width="5.33203125" style="318" customWidth="1"/>
    <col min="15905" max="15905" width="36.33203125" style="318" customWidth="1"/>
    <col min="15906" max="15906" width="5.6640625" style="318" customWidth="1"/>
    <col min="15907" max="15907" width="0" style="1" hidden="1" customWidth="1"/>
    <col min="15908" max="15908" width="20.6640625" style="318" customWidth="1"/>
    <col min="15909" max="15909" width="4.88671875" style="318" customWidth="1"/>
    <col min="15910" max="15910" width="0" style="1" hidden="1" customWidth="1"/>
    <col min="15911" max="15911" width="24.6640625" style="318" customWidth="1"/>
    <col min="15912" max="15912" width="12.33203125" style="318" customWidth="1"/>
    <col min="15913" max="15913" width="0" style="1" hidden="1" customWidth="1"/>
    <col min="15914" max="15914" width="3.44140625" style="318" customWidth="1"/>
    <col min="15915" max="15915" width="0" style="1" hidden="1" customWidth="1"/>
    <col min="15916" max="15916" width="17.6640625" style="318" customWidth="1"/>
    <col min="15917" max="15917" width="3.44140625" style="318" customWidth="1"/>
    <col min="15918" max="15918" width="0" style="1" hidden="1" customWidth="1"/>
    <col min="15919" max="15919" width="23.6640625" style="318" customWidth="1"/>
    <col min="15920" max="15920" width="10" style="318" customWidth="1"/>
    <col min="15921" max="15921" width="0" style="1" hidden="1" customWidth="1"/>
    <col min="15922" max="15923" width="14.6640625" style="318" customWidth="1"/>
    <col min="15924" max="15924" width="12.88671875" style="318" customWidth="1"/>
    <col min="15925" max="15925" width="3.33203125" style="318" customWidth="1"/>
    <col min="15926" max="15926" width="30.33203125" style="318" customWidth="1"/>
    <col min="15927" max="15927" width="5" style="318" customWidth="1"/>
    <col min="15928" max="15928" width="0" style="1" hidden="1" customWidth="1"/>
    <col min="15929" max="15929" width="14.33203125" style="318" customWidth="1"/>
    <col min="15930" max="15930" width="5.6640625" style="318" customWidth="1"/>
    <col min="15931" max="15931" width="0" style="1" hidden="1" customWidth="1"/>
    <col min="15932" max="15932" width="17.33203125" style="318" customWidth="1"/>
    <col min="15933" max="15933" width="12.6640625" style="318" customWidth="1"/>
    <col min="15934" max="15934" width="0" style="1" hidden="1" customWidth="1"/>
    <col min="15935" max="15935" width="5.33203125" style="318" customWidth="1"/>
    <col min="15936" max="15936" width="0" style="1" hidden="1" customWidth="1"/>
    <col min="15937" max="15937" width="17" style="318" customWidth="1"/>
    <col min="15938" max="15938" width="6.33203125" style="318" customWidth="1"/>
    <col min="15939" max="15939" width="0" style="1" hidden="1" customWidth="1"/>
    <col min="15940" max="15940" width="14.33203125" style="318" customWidth="1"/>
    <col min="15941" max="15941" width="7.5546875" style="318" customWidth="1"/>
    <col min="15942" max="15942" width="0" style="1" hidden="1" customWidth="1"/>
    <col min="15943" max="15944" width="14.33203125" style="318" customWidth="1"/>
    <col min="15945" max="15945" width="20.88671875" style="318" customWidth="1"/>
    <col min="15946" max="15946" width="14.44140625" style="318" customWidth="1"/>
    <col min="15947" max="15947" width="15" style="318" customWidth="1"/>
    <col min="15948" max="15948" width="2.6640625" style="318" customWidth="1"/>
    <col min="15949" max="15949" width="11.6640625" style="318" customWidth="1"/>
    <col min="15950" max="15950" width="11.5546875" style="318" customWidth="1"/>
    <col min="15951" max="15951" width="2.33203125" style="318" customWidth="1"/>
    <col min="15952" max="15952" width="41" style="318" customWidth="1"/>
    <col min="15953" max="15953" width="14.33203125" style="318" customWidth="1"/>
    <col min="15954" max="15955" width="11.5546875" style="318" customWidth="1"/>
    <col min="15956" max="15956" width="21.88671875" style="318" customWidth="1"/>
    <col min="15957" max="16148" width="11.44140625" style="318"/>
    <col min="16149" max="16149" width="21.88671875" style="318" customWidth="1"/>
    <col min="16150" max="16150" width="13.88671875" style="318" customWidth="1"/>
    <col min="16151" max="16151" width="38.6640625" style="318" customWidth="1"/>
    <col min="16152" max="16152" width="3" style="318" bestFit="1" customWidth="1"/>
    <col min="16153" max="16153" width="32.33203125" style="318" customWidth="1"/>
    <col min="16154" max="16154" width="46.33203125" style="318" customWidth="1"/>
    <col min="16155" max="16155" width="19" style="318" customWidth="1"/>
    <col min="16156" max="16156" width="0" style="1" hidden="1" customWidth="1"/>
    <col min="16157" max="16157" width="17.6640625" style="318" customWidth="1"/>
    <col min="16158" max="16158" width="0" style="1" hidden="1" customWidth="1"/>
    <col min="16159" max="16159" width="22.33203125" style="318" customWidth="1"/>
    <col min="16160" max="16160" width="5.33203125" style="318" customWidth="1"/>
    <col min="16161" max="16161" width="36.33203125" style="318" customWidth="1"/>
    <col min="16162" max="16162" width="5.6640625" style="318" customWidth="1"/>
    <col min="16163" max="16163" width="0" style="1" hidden="1" customWidth="1"/>
    <col min="16164" max="16164" width="20.6640625" style="318" customWidth="1"/>
    <col min="16165" max="16165" width="4.88671875" style="318" customWidth="1"/>
    <col min="16166" max="16166" width="0" style="1" hidden="1" customWidth="1"/>
    <col min="16167" max="16167" width="24.6640625" style="318" customWidth="1"/>
    <col min="16168" max="16168" width="12.33203125" style="318" customWidth="1"/>
    <col min="16169" max="16169" width="0" style="1" hidden="1" customWidth="1"/>
    <col min="16170" max="16170" width="3.44140625" style="318" customWidth="1"/>
    <col min="16171" max="16171" width="0" style="1" hidden="1" customWidth="1"/>
    <col min="16172" max="16172" width="17.6640625" style="318" customWidth="1"/>
    <col min="16173" max="16173" width="3.44140625" style="318" customWidth="1"/>
    <col min="16174" max="16174" width="0" style="1" hidden="1" customWidth="1"/>
    <col min="16175" max="16175" width="23.6640625" style="318" customWidth="1"/>
    <col min="16176" max="16176" width="10" style="318" customWidth="1"/>
    <col min="16177" max="16177" width="0" style="1" hidden="1" customWidth="1"/>
    <col min="16178" max="16179" width="14.6640625" style="318" customWidth="1"/>
    <col min="16180" max="16180" width="12.88671875" style="318" customWidth="1"/>
    <col min="16181" max="16181" width="3.33203125" style="318" customWidth="1"/>
    <col min="16182" max="16182" width="30.33203125" style="318" customWidth="1"/>
    <col min="16183" max="16183" width="5" style="318" customWidth="1"/>
    <col min="16184" max="16184" width="0" style="1" hidden="1" customWidth="1"/>
    <col min="16185" max="16185" width="14.33203125" style="318" customWidth="1"/>
    <col min="16186" max="16186" width="5.6640625" style="318" customWidth="1"/>
    <col min="16187" max="16187" width="0" style="1" hidden="1" customWidth="1"/>
    <col min="16188" max="16188" width="17.33203125" style="318" customWidth="1"/>
    <col min="16189" max="16189" width="12.6640625" style="318" customWidth="1"/>
    <col min="16190" max="16190" width="0" style="1" hidden="1" customWidth="1"/>
    <col min="16191" max="16191" width="5.33203125" style="318" customWidth="1"/>
    <col min="16192" max="16192" width="0" style="1" hidden="1" customWidth="1"/>
    <col min="16193" max="16193" width="17" style="318" customWidth="1"/>
    <col min="16194" max="16194" width="6.33203125" style="318" customWidth="1"/>
    <col min="16195" max="16195" width="0" style="1" hidden="1" customWidth="1"/>
    <col min="16196" max="16196" width="14.33203125" style="318" customWidth="1"/>
    <col min="16197" max="16197" width="7.5546875" style="318" customWidth="1"/>
    <col min="16198" max="16198" width="0" style="1" hidden="1" customWidth="1"/>
    <col min="16199" max="16200" width="14.33203125" style="318" customWidth="1"/>
    <col min="16201" max="16201" width="20.88671875" style="318" customWidth="1"/>
    <col min="16202" max="16202" width="14.44140625" style="318" customWidth="1"/>
    <col min="16203" max="16203" width="15" style="318" customWidth="1"/>
    <col min="16204" max="16204" width="2.6640625" style="318" customWidth="1"/>
    <col min="16205" max="16205" width="11.6640625" style="318" customWidth="1"/>
    <col min="16206" max="16206" width="11.5546875" style="318" customWidth="1"/>
    <col min="16207" max="16207" width="2.33203125" style="318" customWidth="1"/>
    <col min="16208" max="16208" width="41" style="318" customWidth="1"/>
    <col min="16209" max="16209" width="14.33203125" style="318" customWidth="1"/>
    <col min="16210" max="16211" width="11.5546875" style="318" customWidth="1"/>
    <col min="16212" max="16212" width="21.88671875" style="318" customWidth="1"/>
    <col min="16213" max="16384" width="11.44140625" style="318"/>
  </cols>
  <sheetData>
    <row r="1" spans="1:838 1052:1862 2076:2886 3100:3910 4124:4934 5148:5958 6172:6982 7196:8006 8220:9030 9244:10054 10268:11078 11292:12102 12316:13126 13340:14150 14364:15174 15388:16198" ht="20.25" customHeight="1" x14ac:dyDescent="0.3">
      <c r="A1" s="836" t="s">
        <v>155</v>
      </c>
      <c r="B1" s="837"/>
      <c r="C1" s="837"/>
      <c r="D1" s="837"/>
      <c r="E1" s="837"/>
      <c r="F1" s="837"/>
      <c r="G1" s="837"/>
      <c r="H1" s="837"/>
      <c r="I1" s="837"/>
      <c r="J1" s="837"/>
      <c r="K1" s="837"/>
      <c r="L1" s="837"/>
      <c r="M1" s="837"/>
      <c r="N1" s="711"/>
      <c r="O1" s="837"/>
      <c r="P1" s="711"/>
      <c r="Q1" s="837"/>
      <c r="R1" s="711"/>
      <c r="S1" s="837"/>
      <c r="T1" s="837"/>
      <c r="U1" s="714" t="s">
        <v>156</v>
      </c>
      <c r="V1" s="847"/>
      <c r="W1" s="714"/>
      <c r="X1" s="847"/>
      <c r="Y1" s="714"/>
      <c r="Z1" s="847"/>
      <c r="AA1" s="714"/>
      <c r="AB1" s="847"/>
      <c r="AC1" s="851" t="s">
        <v>157</v>
      </c>
      <c r="AD1" s="851"/>
      <c r="AE1" s="851"/>
      <c r="AF1" s="851"/>
      <c r="AG1" s="851"/>
      <c r="AH1" s="851"/>
      <c r="AI1" s="851"/>
      <c r="AJ1" s="851"/>
      <c r="AK1" s="851"/>
      <c r="AL1" s="851"/>
      <c r="AM1" s="851"/>
      <c r="AN1" s="851"/>
      <c r="AO1" s="851"/>
      <c r="AP1" s="851"/>
      <c r="AQ1" s="851"/>
      <c r="AR1" s="851"/>
      <c r="AS1" s="851"/>
      <c r="AT1" s="851"/>
      <c r="AU1" s="588"/>
      <c r="AV1" s="717" t="s">
        <v>158</v>
      </c>
      <c r="AW1" s="867"/>
      <c r="AX1" s="868"/>
      <c r="AY1" s="618"/>
      <c r="AZ1" s="618"/>
      <c r="BA1" s="618"/>
      <c r="BB1" s="618"/>
      <c r="BC1" s="618"/>
      <c r="BD1" s="618"/>
      <c r="BE1" s="618"/>
      <c r="BF1" s="618"/>
      <c r="BG1" s="618"/>
      <c r="BH1" s="618"/>
      <c r="BI1" s="618"/>
      <c r="BJ1" s="618"/>
      <c r="BK1" s="618"/>
      <c r="BL1" s="618"/>
      <c r="BM1" s="618"/>
      <c r="BN1" s="618"/>
      <c r="BO1" s="618"/>
      <c r="BP1" s="618"/>
      <c r="BQ1" s="618"/>
      <c r="BR1" s="618"/>
      <c r="BS1" s="618"/>
      <c r="BT1" s="618"/>
      <c r="BU1" s="618"/>
      <c r="BV1" s="862"/>
      <c r="BW1" s="863"/>
      <c r="BX1" s="863"/>
      <c r="BY1" s="863"/>
      <c r="BZ1" s="863"/>
      <c r="CA1" s="863"/>
      <c r="CB1" s="863"/>
      <c r="CC1" s="863"/>
      <c r="CD1" s="863"/>
      <c r="CE1" s="863"/>
      <c r="CF1" s="863"/>
      <c r="CG1" s="863"/>
      <c r="CH1" s="863"/>
      <c r="CI1" s="863"/>
      <c r="CJ1" s="863"/>
      <c r="CK1" s="863"/>
      <c r="CL1" s="863"/>
      <c r="CM1" s="863"/>
      <c r="CN1" s="863"/>
      <c r="CO1" s="863"/>
      <c r="CP1" s="863"/>
      <c r="CQ1" s="863"/>
      <c r="CR1" s="863"/>
      <c r="CS1" s="864"/>
    </row>
    <row r="2" spans="1:838 1052:1862 2076:2886 3100:3910 4124:4934 5148:5958 6172:6982 7196:8006 8220:9030 9244:10054 10268:11078 11292:12102 12316:13126 13340:14150 14364:15174 15388:16198" ht="18" customHeight="1" x14ac:dyDescent="0.3">
      <c r="A2" s="838"/>
      <c r="B2" s="839"/>
      <c r="C2" s="839"/>
      <c r="D2" s="839"/>
      <c r="E2" s="839"/>
      <c r="F2" s="839"/>
      <c r="G2" s="839"/>
      <c r="H2" s="839"/>
      <c r="I2" s="839"/>
      <c r="J2" s="839"/>
      <c r="K2" s="839"/>
      <c r="L2" s="839"/>
      <c r="M2" s="839"/>
      <c r="N2" s="713"/>
      <c r="O2" s="839"/>
      <c r="P2" s="713"/>
      <c r="Q2" s="839"/>
      <c r="R2" s="713"/>
      <c r="S2" s="839"/>
      <c r="T2" s="839"/>
      <c r="U2" s="715"/>
      <c r="V2" s="848"/>
      <c r="W2" s="715"/>
      <c r="X2" s="848"/>
      <c r="Y2" s="715"/>
      <c r="Z2" s="848"/>
      <c r="AA2" s="715"/>
      <c r="AB2" s="848"/>
      <c r="AC2" s="828" t="s">
        <v>159</v>
      </c>
      <c r="AD2" s="869" t="s">
        <v>160</v>
      </c>
      <c r="AE2" s="828" t="s">
        <v>161</v>
      </c>
      <c r="AF2" s="828"/>
      <c r="AG2" s="828"/>
      <c r="AH2" s="828"/>
      <c r="AI2" s="828" t="s">
        <v>162</v>
      </c>
      <c r="AJ2" s="828" t="s">
        <v>163</v>
      </c>
      <c r="AK2" s="828"/>
      <c r="AL2" s="828"/>
      <c r="AM2" s="828"/>
      <c r="AN2" s="828"/>
      <c r="AO2" s="828"/>
      <c r="AP2" s="828"/>
      <c r="AQ2" s="828"/>
      <c r="AR2" s="828"/>
      <c r="AS2" s="828"/>
      <c r="AT2" s="828"/>
      <c r="AU2" s="707" t="s">
        <v>164</v>
      </c>
      <c r="AV2" s="707"/>
      <c r="AW2" s="844"/>
      <c r="AX2" s="845" t="s">
        <v>9</v>
      </c>
      <c r="AY2" s="619"/>
      <c r="AZ2" s="619"/>
      <c r="BA2" s="619"/>
      <c r="BB2" s="619"/>
      <c r="BC2" s="619"/>
      <c r="BD2" s="619"/>
      <c r="BE2" s="619"/>
      <c r="BF2" s="619"/>
      <c r="BG2" s="619"/>
      <c r="BH2" s="619"/>
      <c r="BI2" s="619"/>
      <c r="BJ2" s="619"/>
      <c r="BK2" s="619"/>
      <c r="BL2" s="619"/>
      <c r="BM2" s="619"/>
      <c r="BN2" s="619"/>
      <c r="BO2" s="619"/>
      <c r="BP2" s="619"/>
      <c r="BQ2" s="619"/>
      <c r="BR2" s="619"/>
      <c r="BS2" s="619"/>
      <c r="BT2" s="619"/>
      <c r="BU2" s="619"/>
      <c r="BV2" s="846" t="s">
        <v>165</v>
      </c>
      <c r="BW2" s="842"/>
      <c r="BX2" s="842" t="s">
        <v>128</v>
      </c>
      <c r="BY2" s="842" t="s">
        <v>166</v>
      </c>
      <c r="BZ2" s="842" t="s">
        <v>167</v>
      </c>
      <c r="CA2" s="842" t="s">
        <v>168</v>
      </c>
      <c r="CB2" s="842" t="s">
        <v>169</v>
      </c>
      <c r="CC2" s="842"/>
      <c r="CD2" s="842"/>
      <c r="CE2" s="842"/>
      <c r="CF2" s="842"/>
      <c r="CG2" s="842"/>
      <c r="CH2" s="842"/>
      <c r="CI2" s="842"/>
      <c r="CJ2" s="842"/>
      <c r="CK2" s="842"/>
      <c r="CL2" s="842"/>
      <c r="CM2" s="842"/>
      <c r="CN2" s="842"/>
      <c r="CO2" s="842"/>
      <c r="CP2" s="842"/>
      <c r="CQ2" s="842"/>
      <c r="CR2" s="842"/>
      <c r="CS2" s="865"/>
    </row>
    <row r="3" spans="1:838 1052:1862 2076:2886 3100:3910 4124:4934 5148:5958 6172:6982 7196:8006 8220:9030 9244:10054 10268:11078 11292:12102 12316:13126 13340:14150 14364:15174 15388:16198" s="325" customFormat="1" ht="27" customHeight="1" x14ac:dyDescent="0.3">
      <c r="A3" s="355" t="s">
        <v>170</v>
      </c>
      <c r="B3" s="543" t="s">
        <v>126</v>
      </c>
      <c r="C3" s="543" t="s">
        <v>6</v>
      </c>
      <c r="D3" s="543" t="s">
        <v>1</v>
      </c>
      <c r="E3" s="543" t="s">
        <v>2</v>
      </c>
      <c r="F3" s="543" t="s">
        <v>171</v>
      </c>
      <c r="G3" s="866" t="s">
        <v>172</v>
      </c>
      <c r="H3" s="866"/>
      <c r="I3" s="543" t="s">
        <v>173</v>
      </c>
      <c r="J3" s="543" t="s">
        <v>16</v>
      </c>
      <c r="K3" s="543" t="s">
        <v>174</v>
      </c>
      <c r="L3" s="543" t="s">
        <v>175</v>
      </c>
      <c r="M3" s="543" t="s">
        <v>13</v>
      </c>
      <c r="N3" s="504" t="s">
        <v>151</v>
      </c>
      <c r="O3" s="543" t="s">
        <v>14</v>
      </c>
      <c r="P3" s="504" t="s">
        <v>151</v>
      </c>
      <c r="Q3" s="543" t="s">
        <v>15</v>
      </c>
      <c r="R3" s="504" t="s">
        <v>151</v>
      </c>
      <c r="S3" s="543" t="s">
        <v>176</v>
      </c>
      <c r="T3" s="543" t="s">
        <v>11</v>
      </c>
      <c r="U3" s="152" t="s">
        <v>177</v>
      </c>
      <c r="V3" s="547" t="s">
        <v>178</v>
      </c>
      <c r="W3" s="152" t="s">
        <v>151</v>
      </c>
      <c r="X3" s="547" t="s">
        <v>179</v>
      </c>
      <c r="Y3" s="152" t="s">
        <v>151</v>
      </c>
      <c r="Z3" s="547" t="s">
        <v>180</v>
      </c>
      <c r="AA3" s="150" t="s">
        <v>151</v>
      </c>
      <c r="AB3" s="547" t="s">
        <v>181</v>
      </c>
      <c r="AC3" s="828"/>
      <c r="AD3" s="869"/>
      <c r="AE3" s="538" t="s">
        <v>5</v>
      </c>
      <c r="AF3" s="353" t="s">
        <v>182</v>
      </c>
      <c r="AG3" s="538" t="s">
        <v>183</v>
      </c>
      <c r="AH3" s="538" t="s">
        <v>182</v>
      </c>
      <c r="AI3" s="828"/>
      <c r="AJ3" s="538" t="s">
        <v>184</v>
      </c>
      <c r="AK3" s="828" t="s">
        <v>185</v>
      </c>
      <c r="AL3" s="828"/>
      <c r="AM3" s="828" t="s">
        <v>7</v>
      </c>
      <c r="AN3" s="828"/>
      <c r="AO3" s="828" t="s">
        <v>8</v>
      </c>
      <c r="AP3" s="828"/>
      <c r="AQ3" s="538" t="s">
        <v>186</v>
      </c>
      <c r="AR3" s="828" t="s">
        <v>128</v>
      </c>
      <c r="AS3" s="828"/>
      <c r="AT3" s="538" t="s">
        <v>187</v>
      </c>
      <c r="AU3" s="707"/>
      <c r="AV3" s="707"/>
      <c r="AW3" s="844"/>
      <c r="AX3" s="845"/>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846"/>
      <c r="BW3" s="842"/>
      <c r="BX3" s="842"/>
      <c r="BY3" s="842"/>
      <c r="BZ3" s="842"/>
      <c r="CA3" s="842"/>
      <c r="CB3" s="537" t="s">
        <v>188</v>
      </c>
      <c r="CC3" s="537" t="s">
        <v>189</v>
      </c>
      <c r="CD3" s="537" t="s">
        <v>190</v>
      </c>
      <c r="CE3" s="537" t="s">
        <v>188</v>
      </c>
      <c r="CF3" s="537" t="s">
        <v>189</v>
      </c>
      <c r="CG3" s="537" t="s">
        <v>190</v>
      </c>
      <c r="CH3" s="537" t="s">
        <v>188</v>
      </c>
      <c r="CI3" s="537" t="s">
        <v>189</v>
      </c>
      <c r="CJ3" s="537" t="s">
        <v>190</v>
      </c>
      <c r="CK3" s="537" t="s">
        <v>188</v>
      </c>
      <c r="CL3" s="537" t="s">
        <v>189</v>
      </c>
      <c r="CM3" s="537" t="s">
        <v>190</v>
      </c>
      <c r="CN3" s="537" t="s">
        <v>188</v>
      </c>
      <c r="CO3" s="537" t="s">
        <v>189</v>
      </c>
      <c r="CP3" s="537" t="s">
        <v>190</v>
      </c>
      <c r="CQ3" s="537" t="s">
        <v>188</v>
      </c>
      <c r="CR3" s="537" t="s">
        <v>189</v>
      </c>
      <c r="CS3" s="540" t="s">
        <v>190</v>
      </c>
      <c r="JX3" s="15"/>
      <c r="JZ3" s="15"/>
      <c r="KE3" s="15"/>
      <c r="KH3" s="15"/>
      <c r="KK3" s="15"/>
      <c r="KM3" s="15"/>
      <c r="KP3" s="15"/>
      <c r="KS3" s="15"/>
      <c r="KZ3" s="15"/>
      <c r="LC3" s="15"/>
      <c r="LF3" s="15"/>
      <c r="LH3" s="15"/>
      <c r="LK3" s="15"/>
      <c r="LN3" s="15"/>
      <c r="TT3" s="15"/>
      <c r="TV3" s="15"/>
      <c r="UA3" s="15"/>
      <c r="UD3" s="15"/>
      <c r="UG3" s="15"/>
      <c r="UI3" s="15"/>
      <c r="UL3" s="15"/>
      <c r="UO3" s="15"/>
      <c r="UV3" s="15"/>
      <c r="UY3" s="15"/>
      <c r="VB3" s="15"/>
      <c r="VD3" s="15"/>
      <c r="VG3" s="15"/>
      <c r="VJ3" s="15"/>
      <c r="ADP3" s="15"/>
      <c r="ADR3" s="15"/>
      <c r="ADW3" s="15"/>
      <c r="ADZ3" s="15"/>
      <c r="AEC3" s="15"/>
      <c r="AEE3" s="15"/>
      <c r="AEH3" s="15"/>
      <c r="AEK3" s="15"/>
      <c r="AER3" s="15"/>
      <c r="AEU3" s="15"/>
      <c r="AEX3" s="15"/>
      <c r="AEZ3" s="15"/>
      <c r="AFC3" s="15"/>
      <c r="AFF3" s="15"/>
      <c r="ANL3" s="15"/>
      <c r="ANN3" s="15"/>
      <c r="ANS3" s="15"/>
      <c r="ANV3" s="15"/>
      <c r="ANY3" s="15"/>
      <c r="AOA3" s="15"/>
      <c r="AOD3" s="15"/>
      <c r="AOG3" s="15"/>
      <c r="AON3" s="15"/>
      <c r="AOQ3" s="15"/>
      <c r="AOT3" s="15"/>
      <c r="AOV3" s="15"/>
      <c r="AOY3" s="15"/>
      <c r="APB3" s="15"/>
      <c r="AXH3" s="15"/>
      <c r="AXJ3" s="15"/>
      <c r="AXO3" s="15"/>
      <c r="AXR3" s="15"/>
      <c r="AXU3" s="15"/>
      <c r="AXW3" s="15"/>
      <c r="AXZ3" s="15"/>
      <c r="AYC3" s="15"/>
      <c r="AYJ3" s="15"/>
      <c r="AYM3" s="15"/>
      <c r="AYP3" s="15"/>
      <c r="AYR3" s="15"/>
      <c r="AYU3" s="15"/>
      <c r="AYX3" s="15"/>
      <c r="BHD3" s="15"/>
      <c r="BHF3" s="15"/>
      <c r="BHK3" s="15"/>
      <c r="BHN3" s="15"/>
      <c r="BHQ3" s="15"/>
      <c r="BHS3" s="15"/>
      <c r="BHV3" s="15"/>
      <c r="BHY3" s="15"/>
      <c r="BIF3" s="15"/>
      <c r="BII3" s="15"/>
      <c r="BIL3" s="15"/>
      <c r="BIN3" s="15"/>
      <c r="BIQ3" s="15"/>
      <c r="BIT3" s="15"/>
      <c r="BQZ3" s="15"/>
      <c r="BRB3" s="15"/>
      <c r="BRG3" s="15"/>
      <c r="BRJ3" s="15"/>
      <c r="BRM3" s="15"/>
      <c r="BRO3" s="15"/>
      <c r="BRR3" s="15"/>
      <c r="BRU3" s="15"/>
      <c r="BSB3" s="15"/>
      <c r="BSE3" s="15"/>
      <c r="BSH3" s="15"/>
      <c r="BSJ3" s="15"/>
      <c r="BSM3" s="15"/>
      <c r="BSP3" s="15"/>
      <c r="CAV3" s="15"/>
      <c r="CAX3" s="15"/>
      <c r="CBC3" s="15"/>
      <c r="CBF3" s="15"/>
      <c r="CBI3" s="15"/>
      <c r="CBK3" s="15"/>
      <c r="CBN3" s="15"/>
      <c r="CBQ3" s="15"/>
      <c r="CBX3" s="15"/>
      <c r="CCA3" s="15"/>
      <c r="CCD3" s="15"/>
      <c r="CCF3" s="15"/>
      <c r="CCI3" s="15"/>
      <c r="CCL3" s="15"/>
      <c r="CKR3" s="15"/>
      <c r="CKT3" s="15"/>
      <c r="CKY3" s="15"/>
      <c r="CLB3" s="15"/>
      <c r="CLE3" s="15"/>
      <c r="CLG3" s="15"/>
      <c r="CLJ3" s="15"/>
      <c r="CLM3" s="15"/>
      <c r="CLT3" s="15"/>
      <c r="CLW3" s="15"/>
      <c r="CLZ3" s="15"/>
      <c r="CMB3" s="15"/>
      <c r="CME3" s="15"/>
      <c r="CMH3" s="15"/>
      <c r="CUN3" s="15"/>
      <c r="CUP3" s="15"/>
      <c r="CUU3" s="15"/>
      <c r="CUX3" s="15"/>
      <c r="CVA3" s="15"/>
      <c r="CVC3" s="15"/>
      <c r="CVF3" s="15"/>
      <c r="CVI3" s="15"/>
      <c r="CVP3" s="15"/>
      <c r="CVS3" s="15"/>
      <c r="CVV3" s="15"/>
      <c r="CVX3" s="15"/>
      <c r="CWA3" s="15"/>
      <c r="CWD3" s="15"/>
      <c r="DEJ3" s="15"/>
      <c r="DEL3" s="15"/>
      <c r="DEQ3" s="15"/>
      <c r="DET3" s="15"/>
      <c r="DEW3" s="15"/>
      <c r="DEY3" s="15"/>
      <c r="DFB3" s="15"/>
      <c r="DFE3" s="15"/>
      <c r="DFL3" s="15"/>
      <c r="DFO3" s="15"/>
      <c r="DFR3" s="15"/>
      <c r="DFT3" s="15"/>
      <c r="DFW3" s="15"/>
      <c r="DFZ3" s="15"/>
      <c r="DOF3" s="15"/>
      <c r="DOH3" s="15"/>
      <c r="DOM3" s="15"/>
      <c r="DOP3" s="15"/>
      <c r="DOS3" s="15"/>
      <c r="DOU3" s="15"/>
      <c r="DOX3" s="15"/>
      <c r="DPA3" s="15"/>
      <c r="DPH3" s="15"/>
      <c r="DPK3" s="15"/>
      <c r="DPN3" s="15"/>
      <c r="DPP3" s="15"/>
      <c r="DPS3" s="15"/>
      <c r="DPV3" s="15"/>
      <c r="DYB3" s="15"/>
      <c r="DYD3" s="15"/>
      <c r="DYI3" s="15"/>
      <c r="DYL3" s="15"/>
      <c r="DYO3" s="15"/>
      <c r="DYQ3" s="15"/>
      <c r="DYT3" s="15"/>
      <c r="DYW3" s="15"/>
      <c r="DZD3" s="15"/>
      <c r="DZG3" s="15"/>
      <c r="DZJ3" s="15"/>
      <c r="DZL3" s="15"/>
      <c r="DZO3" s="15"/>
      <c r="DZR3" s="15"/>
      <c r="EHX3" s="15"/>
      <c r="EHZ3" s="15"/>
      <c r="EIE3" s="15"/>
      <c r="EIH3" s="15"/>
      <c r="EIK3" s="15"/>
      <c r="EIM3" s="15"/>
      <c r="EIP3" s="15"/>
      <c r="EIS3" s="15"/>
      <c r="EIZ3" s="15"/>
      <c r="EJC3" s="15"/>
      <c r="EJF3" s="15"/>
      <c r="EJH3" s="15"/>
      <c r="EJK3" s="15"/>
      <c r="EJN3" s="15"/>
      <c r="ERT3" s="15"/>
      <c r="ERV3" s="15"/>
      <c r="ESA3" s="15"/>
      <c r="ESD3" s="15"/>
      <c r="ESG3" s="15"/>
      <c r="ESI3" s="15"/>
      <c r="ESL3" s="15"/>
      <c r="ESO3" s="15"/>
      <c r="ESV3" s="15"/>
      <c r="ESY3" s="15"/>
      <c r="ETB3" s="15"/>
      <c r="ETD3" s="15"/>
      <c r="ETG3" s="15"/>
      <c r="ETJ3" s="15"/>
      <c r="FBP3" s="15"/>
      <c r="FBR3" s="15"/>
      <c r="FBW3" s="15"/>
      <c r="FBZ3" s="15"/>
      <c r="FCC3" s="15"/>
      <c r="FCE3" s="15"/>
      <c r="FCH3" s="15"/>
      <c r="FCK3" s="15"/>
      <c r="FCR3" s="15"/>
      <c r="FCU3" s="15"/>
      <c r="FCX3" s="15"/>
      <c r="FCZ3" s="15"/>
      <c r="FDC3" s="15"/>
      <c r="FDF3" s="15"/>
      <c r="FLL3" s="15"/>
      <c r="FLN3" s="15"/>
      <c r="FLS3" s="15"/>
      <c r="FLV3" s="15"/>
      <c r="FLY3" s="15"/>
      <c r="FMA3" s="15"/>
      <c r="FMD3" s="15"/>
      <c r="FMG3" s="15"/>
      <c r="FMN3" s="15"/>
      <c r="FMQ3" s="15"/>
      <c r="FMT3" s="15"/>
      <c r="FMV3" s="15"/>
      <c r="FMY3" s="15"/>
      <c r="FNB3" s="15"/>
      <c r="FVH3" s="15"/>
      <c r="FVJ3" s="15"/>
      <c r="FVO3" s="15"/>
      <c r="FVR3" s="15"/>
      <c r="FVU3" s="15"/>
      <c r="FVW3" s="15"/>
      <c r="FVZ3" s="15"/>
      <c r="FWC3" s="15"/>
      <c r="FWJ3" s="15"/>
      <c r="FWM3" s="15"/>
      <c r="FWP3" s="15"/>
      <c r="FWR3" s="15"/>
      <c r="FWU3" s="15"/>
      <c r="FWX3" s="15"/>
      <c r="GFD3" s="15"/>
      <c r="GFF3" s="15"/>
      <c r="GFK3" s="15"/>
      <c r="GFN3" s="15"/>
      <c r="GFQ3" s="15"/>
      <c r="GFS3" s="15"/>
      <c r="GFV3" s="15"/>
      <c r="GFY3" s="15"/>
      <c r="GGF3" s="15"/>
      <c r="GGI3" s="15"/>
      <c r="GGL3" s="15"/>
      <c r="GGN3" s="15"/>
      <c r="GGQ3" s="15"/>
      <c r="GGT3" s="15"/>
      <c r="GOZ3" s="15"/>
      <c r="GPB3" s="15"/>
      <c r="GPG3" s="15"/>
      <c r="GPJ3" s="15"/>
      <c r="GPM3" s="15"/>
      <c r="GPO3" s="15"/>
      <c r="GPR3" s="15"/>
      <c r="GPU3" s="15"/>
      <c r="GQB3" s="15"/>
      <c r="GQE3" s="15"/>
      <c r="GQH3" s="15"/>
      <c r="GQJ3" s="15"/>
      <c r="GQM3" s="15"/>
      <c r="GQP3" s="15"/>
      <c r="GYV3" s="15"/>
      <c r="GYX3" s="15"/>
      <c r="GZC3" s="15"/>
      <c r="GZF3" s="15"/>
      <c r="GZI3" s="15"/>
      <c r="GZK3" s="15"/>
      <c r="GZN3" s="15"/>
      <c r="GZQ3" s="15"/>
      <c r="GZX3" s="15"/>
      <c r="HAA3" s="15"/>
      <c r="HAD3" s="15"/>
      <c r="HAF3" s="15"/>
      <c r="HAI3" s="15"/>
      <c r="HAL3" s="15"/>
      <c r="HIR3" s="15"/>
      <c r="HIT3" s="15"/>
      <c r="HIY3" s="15"/>
      <c r="HJB3" s="15"/>
      <c r="HJE3" s="15"/>
      <c r="HJG3" s="15"/>
      <c r="HJJ3" s="15"/>
      <c r="HJM3" s="15"/>
      <c r="HJT3" s="15"/>
      <c r="HJW3" s="15"/>
      <c r="HJZ3" s="15"/>
      <c r="HKB3" s="15"/>
      <c r="HKE3" s="15"/>
      <c r="HKH3" s="15"/>
      <c r="HSN3" s="15"/>
      <c r="HSP3" s="15"/>
      <c r="HSU3" s="15"/>
      <c r="HSX3" s="15"/>
      <c r="HTA3" s="15"/>
      <c r="HTC3" s="15"/>
      <c r="HTF3" s="15"/>
      <c r="HTI3" s="15"/>
      <c r="HTP3" s="15"/>
      <c r="HTS3" s="15"/>
      <c r="HTV3" s="15"/>
      <c r="HTX3" s="15"/>
      <c r="HUA3" s="15"/>
      <c r="HUD3" s="15"/>
      <c r="ICJ3" s="15"/>
      <c r="ICL3" s="15"/>
      <c r="ICQ3" s="15"/>
      <c r="ICT3" s="15"/>
      <c r="ICW3" s="15"/>
      <c r="ICY3" s="15"/>
      <c r="IDB3" s="15"/>
      <c r="IDE3" s="15"/>
      <c r="IDL3" s="15"/>
      <c r="IDO3" s="15"/>
      <c r="IDR3" s="15"/>
      <c r="IDT3" s="15"/>
      <c r="IDW3" s="15"/>
      <c r="IDZ3" s="15"/>
      <c r="IMF3" s="15"/>
      <c r="IMH3" s="15"/>
      <c r="IMM3" s="15"/>
      <c r="IMP3" s="15"/>
      <c r="IMS3" s="15"/>
      <c r="IMU3" s="15"/>
      <c r="IMX3" s="15"/>
      <c r="INA3" s="15"/>
      <c r="INH3" s="15"/>
      <c r="INK3" s="15"/>
      <c r="INN3" s="15"/>
      <c r="INP3" s="15"/>
      <c r="INS3" s="15"/>
      <c r="INV3" s="15"/>
      <c r="IWB3" s="15"/>
      <c r="IWD3" s="15"/>
      <c r="IWI3" s="15"/>
      <c r="IWL3" s="15"/>
      <c r="IWO3" s="15"/>
      <c r="IWQ3" s="15"/>
      <c r="IWT3" s="15"/>
      <c r="IWW3" s="15"/>
      <c r="IXD3" s="15"/>
      <c r="IXG3" s="15"/>
      <c r="IXJ3" s="15"/>
      <c r="IXL3" s="15"/>
      <c r="IXO3" s="15"/>
      <c r="IXR3" s="15"/>
      <c r="JFX3" s="15"/>
      <c r="JFZ3" s="15"/>
      <c r="JGE3" s="15"/>
      <c r="JGH3" s="15"/>
      <c r="JGK3" s="15"/>
      <c r="JGM3" s="15"/>
      <c r="JGP3" s="15"/>
      <c r="JGS3" s="15"/>
      <c r="JGZ3" s="15"/>
      <c r="JHC3" s="15"/>
      <c r="JHF3" s="15"/>
      <c r="JHH3" s="15"/>
      <c r="JHK3" s="15"/>
      <c r="JHN3" s="15"/>
      <c r="JPT3" s="15"/>
      <c r="JPV3" s="15"/>
      <c r="JQA3" s="15"/>
      <c r="JQD3" s="15"/>
      <c r="JQG3" s="15"/>
      <c r="JQI3" s="15"/>
      <c r="JQL3" s="15"/>
      <c r="JQO3" s="15"/>
      <c r="JQV3" s="15"/>
      <c r="JQY3" s="15"/>
      <c r="JRB3" s="15"/>
      <c r="JRD3" s="15"/>
      <c r="JRG3" s="15"/>
      <c r="JRJ3" s="15"/>
      <c r="JZP3" s="15"/>
      <c r="JZR3" s="15"/>
      <c r="JZW3" s="15"/>
      <c r="JZZ3" s="15"/>
      <c r="KAC3" s="15"/>
      <c r="KAE3" s="15"/>
      <c r="KAH3" s="15"/>
      <c r="KAK3" s="15"/>
      <c r="KAR3" s="15"/>
      <c r="KAU3" s="15"/>
      <c r="KAX3" s="15"/>
      <c r="KAZ3" s="15"/>
      <c r="KBC3" s="15"/>
      <c r="KBF3" s="15"/>
      <c r="KJL3" s="15"/>
      <c r="KJN3" s="15"/>
      <c r="KJS3" s="15"/>
      <c r="KJV3" s="15"/>
      <c r="KJY3" s="15"/>
      <c r="KKA3" s="15"/>
      <c r="KKD3" s="15"/>
      <c r="KKG3" s="15"/>
      <c r="KKN3" s="15"/>
      <c r="KKQ3" s="15"/>
      <c r="KKT3" s="15"/>
      <c r="KKV3" s="15"/>
      <c r="KKY3" s="15"/>
      <c r="KLB3" s="15"/>
      <c r="KTH3" s="15"/>
      <c r="KTJ3" s="15"/>
      <c r="KTO3" s="15"/>
      <c r="KTR3" s="15"/>
      <c r="KTU3" s="15"/>
      <c r="KTW3" s="15"/>
      <c r="KTZ3" s="15"/>
      <c r="KUC3" s="15"/>
      <c r="KUJ3" s="15"/>
      <c r="KUM3" s="15"/>
      <c r="KUP3" s="15"/>
      <c r="KUR3" s="15"/>
      <c r="KUU3" s="15"/>
      <c r="KUX3" s="15"/>
      <c r="LDD3" s="15"/>
      <c r="LDF3" s="15"/>
      <c r="LDK3" s="15"/>
      <c r="LDN3" s="15"/>
      <c r="LDQ3" s="15"/>
      <c r="LDS3" s="15"/>
      <c r="LDV3" s="15"/>
      <c r="LDY3" s="15"/>
      <c r="LEF3" s="15"/>
      <c r="LEI3" s="15"/>
      <c r="LEL3" s="15"/>
      <c r="LEN3" s="15"/>
      <c r="LEQ3" s="15"/>
      <c r="LET3" s="15"/>
      <c r="LMZ3" s="15"/>
      <c r="LNB3" s="15"/>
      <c r="LNG3" s="15"/>
      <c r="LNJ3" s="15"/>
      <c r="LNM3" s="15"/>
      <c r="LNO3" s="15"/>
      <c r="LNR3" s="15"/>
      <c r="LNU3" s="15"/>
      <c r="LOB3" s="15"/>
      <c r="LOE3" s="15"/>
      <c r="LOH3" s="15"/>
      <c r="LOJ3" s="15"/>
      <c r="LOM3" s="15"/>
      <c r="LOP3" s="15"/>
      <c r="LWV3" s="15"/>
      <c r="LWX3" s="15"/>
      <c r="LXC3" s="15"/>
      <c r="LXF3" s="15"/>
      <c r="LXI3" s="15"/>
      <c r="LXK3" s="15"/>
      <c r="LXN3" s="15"/>
      <c r="LXQ3" s="15"/>
      <c r="LXX3" s="15"/>
      <c r="LYA3" s="15"/>
      <c r="LYD3" s="15"/>
      <c r="LYF3" s="15"/>
      <c r="LYI3" s="15"/>
      <c r="LYL3" s="15"/>
      <c r="MGR3" s="15"/>
      <c r="MGT3" s="15"/>
      <c r="MGY3" s="15"/>
      <c r="MHB3" s="15"/>
      <c r="MHE3" s="15"/>
      <c r="MHG3" s="15"/>
      <c r="MHJ3" s="15"/>
      <c r="MHM3" s="15"/>
      <c r="MHT3" s="15"/>
      <c r="MHW3" s="15"/>
      <c r="MHZ3" s="15"/>
      <c r="MIB3" s="15"/>
      <c r="MIE3" s="15"/>
      <c r="MIH3" s="15"/>
      <c r="MQN3" s="15"/>
      <c r="MQP3" s="15"/>
      <c r="MQU3" s="15"/>
      <c r="MQX3" s="15"/>
      <c r="MRA3" s="15"/>
      <c r="MRC3" s="15"/>
      <c r="MRF3" s="15"/>
      <c r="MRI3" s="15"/>
      <c r="MRP3" s="15"/>
      <c r="MRS3" s="15"/>
      <c r="MRV3" s="15"/>
      <c r="MRX3" s="15"/>
      <c r="MSA3" s="15"/>
      <c r="MSD3" s="15"/>
      <c r="NAJ3" s="15"/>
      <c r="NAL3" s="15"/>
      <c r="NAQ3" s="15"/>
      <c r="NAT3" s="15"/>
      <c r="NAW3" s="15"/>
      <c r="NAY3" s="15"/>
      <c r="NBB3" s="15"/>
      <c r="NBE3" s="15"/>
      <c r="NBL3" s="15"/>
      <c r="NBO3" s="15"/>
      <c r="NBR3" s="15"/>
      <c r="NBT3" s="15"/>
      <c r="NBW3" s="15"/>
      <c r="NBZ3" s="15"/>
      <c r="NKF3" s="15"/>
      <c r="NKH3" s="15"/>
      <c r="NKM3" s="15"/>
      <c r="NKP3" s="15"/>
      <c r="NKS3" s="15"/>
      <c r="NKU3" s="15"/>
      <c r="NKX3" s="15"/>
      <c r="NLA3" s="15"/>
      <c r="NLH3" s="15"/>
      <c r="NLK3" s="15"/>
      <c r="NLN3" s="15"/>
      <c r="NLP3" s="15"/>
      <c r="NLS3" s="15"/>
      <c r="NLV3" s="15"/>
      <c r="NUB3" s="15"/>
      <c r="NUD3" s="15"/>
      <c r="NUI3" s="15"/>
      <c r="NUL3" s="15"/>
      <c r="NUO3" s="15"/>
      <c r="NUQ3" s="15"/>
      <c r="NUT3" s="15"/>
      <c r="NUW3" s="15"/>
      <c r="NVD3" s="15"/>
      <c r="NVG3" s="15"/>
      <c r="NVJ3" s="15"/>
      <c r="NVL3" s="15"/>
      <c r="NVO3" s="15"/>
      <c r="NVR3" s="15"/>
      <c r="ODX3" s="15"/>
      <c r="ODZ3" s="15"/>
      <c r="OEE3" s="15"/>
      <c r="OEH3" s="15"/>
      <c r="OEK3" s="15"/>
      <c r="OEM3" s="15"/>
      <c r="OEP3" s="15"/>
      <c r="OES3" s="15"/>
      <c r="OEZ3" s="15"/>
      <c r="OFC3" s="15"/>
      <c r="OFF3" s="15"/>
      <c r="OFH3" s="15"/>
      <c r="OFK3" s="15"/>
      <c r="OFN3" s="15"/>
      <c r="ONT3" s="15"/>
      <c r="ONV3" s="15"/>
      <c r="OOA3" s="15"/>
      <c r="OOD3" s="15"/>
      <c r="OOG3" s="15"/>
      <c r="OOI3" s="15"/>
      <c r="OOL3" s="15"/>
      <c r="OOO3" s="15"/>
      <c r="OOV3" s="15"/>
      <c r="OOY3" s="15"/>
      <c r="OPB3" s="15"/>
      <c r="OPD3" s="15"/>
      <c r="OPG3" s="15"/>
      <c r="OPJ3" s="15"/>
      <c r="OXP3" s="15"/>
      <c r="OXR3" s="15"/>
      <c r="OXW3" s="15"/>
      <c r="OXZ3" s="15"/>
      <c r="OYC3" s="15"/>
      <c r="OYE3" s="15"/>
      <c r="OYH3" s="15"/>
      <c r="OYK3" s="15"/>
      <c r="OYR3" s="15"/>
      <c r="OYU3" s="15"/>
      <c r="OYX3" s="15"/>
      <c r="OYZ3" s="15"/>
      <c r="OZC3" s="15"/>
      <c r="OZF3" s="15"/>
      <c r="PHL3" s="15"/>
      <c r="PHN3" s="15"/>
      <c r="PHS3" s="15"/>
      <c r="PHV3" s="15"/>
      <c r="PHY3" s="15"/>
      <c r="PIA3" s="15"/>
      <c r="PID3" s="15"/>
      <c r="PIG3" s="15"/>
      <c r="PIN3" s="15"/>
      <c r="PIQ3" s="15"/>
      <c r="PIT3" s="15"/>
      <c r="PIV3" s="15"/>
      <c r="PIY3" s="15"/>
      <c r="PJB3" s="15"/>
      <c r="PRH3" s="15"/>
      <c r="PRJ3" s="15"/>
      <c r="PRO3" s="15"/>
      <c r="PRR3" s="15"/>
      <c r="PRU3" s="15"/>
      <c r="PRW3" s="15"/>
      <c r="PRZ3" s="15"/>
      <c r="PSC3" s="15"/>
      <c r="PSJ3" s="15"/>
      <c r="PSM3" s="15"/>
      <c r="PSP3" s="15"/>
      <c r="PSR3" s="15"/>
      <c r="PSU3" s="15"/>
      <c r="PSX3" s="15"/>
      <c r="QBD3" s="15"/>
      <c r="QBF3" s="15"/>
      <c r="QBK3" s="15"/>
      <c r="QBN3" s="15"/>
      <c r="QBQ3" s="15"/>
      <c r="QBS3" s="15"/>
      <c r="QBV3" s="15"/>
      <c r="QBY3" s="15"/>
      <c r="QCF3" s="15"/>
      <c r="QCI3" s="15"/>
      <c r="QCL3" s="15"/>
      <c r="QCN3" s="15"/>
      <c r="QCQ3" s="15"/>
      <c r="QCT3" s="15"/>
      <c r="QKZ3" s="15"/>
      <c r="QLB3" s="15"/>
      <c r="QLG3" s="15"/>
      <c r="QLJ3" s="15"/>
      <c r="QLM3" s="15"/>
      <c r="QLO3" s="15"/>
      <c r="QLR3" s="15"/>
      <c r="QLU3" s="15"/>
      <c r="QMB3" s="15"/>
      <c r="QME3" s="15"/>
      <c r="QMH3" s="15"/>
      <c r="QMJ3" s="15"/>
      <c r="QMM3" s="15"/>
      <c r="QMP3" s="15"/>
      <c r="QUV3" s="15"/>
      <c r="QUX3" s="15"/>
      <c r="QVC3" s="15"/>
      <c r="QVF3" s="15"/>
      <c r="QVI3" s="15"/>
      <c r="QVK3" s="15"/>
      <c r="QVN3" s="15"/>
      <c r="QVQ3" s="15"/>
      <c r="QVX3" s="15"/>
      <c r="QWA3" s="15"/>
      <c r="QWD3" s="15"/>
      <c r="QWF3" s="15"/>
      <c r="QWI3" s="15"/>
      <c r="QWL3" s="15"/>
      <c r="RER3" s="15"/>
      <c r="RET3" s="15"/>
      <c r="REY3" s="15"/>
      <c r="RFB3" s="15"/>
      <c r="RFE3" s="15"/>
      <c r="RFG3" s="15"/>
      <c r="RFJ3" s="15"/>
      <c r="RFM3" s="15"/>
      <c r="RFT3" s="15"/>
      <c r="RFW3" s="15"/>
      <c r="RFZ3" s="15"/>
      <c r="RGB3" s="15"/>
      <c r="RGE3" s="15"/>
      <c r="RGH3" s="15"/>
      <c r="RON3" s="15"/>
      <c r="ROP3" s="15"/>
      <c r="ROU3" s="15"/>
      <c r="ROX3" s="15"/>
      <c r="RPA3" s="15"/>
      <c r="RPC3" s="15"/>
      <c r="RPF3" s="15"/>
      <c r="RPI3" s="15"/>
      <c r="RPP3" s="15"/>
      <c r="RPS3" s="15"/>
      <c r="RPV3" s="15"/>
      <c r="RPX3" s="15"/>
      <c r="RQA3" s="15"/>
      <c r="RQD3" s="15"/>
      <c r="RYJ3" s="15"/>
      <c r="RYL3" s="15"/>
      <c r="RYQ3" s="15"/>
      <c r="RYT3" s="15"/>
      <c r="RYW3" s="15"/>
      <c r="RYY3" s="15"/>
      <c r="RZB3" s="15"/>
      <c r="RZE3" s="15"/>
      <c r="RZL3" s="15"/>
      <c r="RZO3" s="15"/>
      <c r="RZR3" s="15"/>
      <c r="RZT3" s="15"/>
      <c r="RZW3" s="15"/>
      <c r="RZZ3" s="15"/>
      <c r="SIF3" s="15"/>
      <c r="SIH3" s="15"/>
      <c r="SIM3" s="15"/>
      <c r="SIP3" s="15"/>
      <c r="SIS3" s="15"/>
      <c r="SIU3" s="15"/>
      <c r="SIX3" s="15"/>
      <c r="SJA3" s="15"/>
      <c r="SJH3" s="15"/>
      <c r="SJK3" s="15"/>
      <c r="SJN3" s="15"/>
      <c r="SJP3" s="15"/>
      <c r="SJS3" s="15"/>
      <c r="SJV3" s="15"/>
      <c r="SSB3" s="15"/>
      <c r="SSD3" s="15"/>
      <c r="SSI3" s="15"/>
      <c r="SSL3" s="15"/>
      <c r="SSO3" s="15"/>
      <c r="SSQ3" s="15"/>
      <c r="SST3" s="15"/>
      <c r="SSW3" s="15"/>
      <c r="STD3" s="15"/>
      <c r="STG3" s="15"/>
      <c r="STJ3" s="15"/>
      <c r="STL3" s="15"/>
      <c r="STO3" s="15"/>
      <c r="STR3" s="15"/>
      <c r="TBX3" s="15"/>
      <c r="TBZ3" s="15"/>
      <c r="TCE3" s="15"/>
      <c r="TCH3" s="15"/>
      <c r="TCK3" s="15"/>
      <c r="TCM3" s="15"/>
      <c r="TCP3" s="15"/>
      <c r="TCS3" s="15"/>
      <c r="TCZ3" s="15"/>
      <c r="TDC3" s="15"/>
      <c r="TDF3" s="15"/>
      <c r="TDH3" s="15"/>
      <c r="TDK3" s="15"/>
      <c r="TDN3" s="15"/>
      <c r="TLT3" s="15"/>
      <c r="TLV3" s="15"/>
      <c r="TMA3" s="15"/>
      <c r="TMD3" s="15"/>
      <c r="TMG3" s="15"/>
      <c r="TMI3" s="15"/>
      <c r="TML3" s="15"/>
      <c r="TMO3" s="15"/>
      <c r="TMV3" s="15"/>
      <c r="TMY3" s="15"/>
      <c r="TNB3" s="15"/>
      <c r="TND3" s="15"/>
      <c r="TNG3" s="15"/>
      <c r="TNJ3" s="15"/>
      <c r="TVP3" s="15"/>
      <c r="TVR3" s="15"/>
      <c r="TVW3" s="15"/>
      <c r="TVZ3" s="15"/>
      <c r="TWC3" s="15"/>
      <c r="TWE3" s="15"/>
      <c r="TWH3" s="15"/>
      <c r="TWK3" s="15"/>
      <c r="TWR3" s="15"/>
      <c r="TWU3" s="15"/>
      <c r="TWX3" s="15"/>
      <c r="TWZ3" s="15"/>
      <c r="TXC3" s="15"/>
      <c r="TXF3" s="15"/>
      <c r="UFL3" s="15"/>
      <c r="UFN3" s="15"/>
      <c r="UFS3" s="15"/>
      <c r="UFV3" s="15"/>
      <c r="UFY3" s="15"/>
      <c r="UGA3" s="15"/>
      <c r="UGD3" s="15"/>
      <c r="UGG3" s="15"/>
      <c r="UGN3" s="15"/>
      <c r="UGQ3" s="15"/>
      <c r="UGT3" s="15"/>
      <c r="UGV3" s="15"/>
      <c r="UGY3" s="15"/>
      <c r="UHB3" s="15"/>
      <c r="UPH3" s="15"/>
      <c r="UPJ3" s="15"/>
      <c r="UPO3" s="15"/>
      <c r="UPR3" s="15"/>
      <c r="UPU3" s="15"/>
      <c r="UPW3" s="15"/>
      <c r="UPZ3" s="15"/>
      <c r="UQC3" s="15"/>
      <c r="UQJ3" s="15"/>
      <c r="UQM3" s="15"/>
      <c r="UQP3" s="15"/>
      <c r="UQR3" s="15"/>
      <c r="UQU3" s="15"/>
      <c r="UQX3" s="15"/>
      <c r="UZD3" s="15"/>
      <c r="UZF3" s="15"/>
      <c r="UZK3" s="15"/>
      <c r="UZN3" s="15"/>
      <c r="UZQ3" s="15"/>
      <c r="UZS3" s="15"/>
      <c r="UZV3" s="15"/>
      <c r="UZY3" s="15"/>
      <c r="VAF3" s="15"/>
      <c r="VAI3" s="15"/>
      <c r="VAL3" s="15"/>
      <c r="VAN3" s="15"/>
      <c r="VAQ3" s="15"/>
      <c r="VAT3" s="15"/>
      <c r="VIZ3" s="15"/>
      <c r="VJB3" s="15"/>
      <c r="VJG3" s="15"/>
      <c r="VJJ3" s="15"/>
      <c r="VJM3" s="15"/>
      <c r="VJO3" s="15"/>
      <c r="VJR3" s="15"/>
      <c r="VJU3" s="15"/>
      <c r="VKB3" s="15"/>
      <c r="VKE3" s="15"/>
      <c r="VKH3" s="15"/>
      <c r="VKJ3" s="15"/>
      <c r="VKM3" s="15"/>
      <c r="VKP3" s="15"/>
      <c r="VSV3" s="15"/>
      <c r="VSX3" s="15"/>
      <c r="VTC3" s="15"/>
      <c r="VTF3" s="15"/>
      <c r="VTI3" s="15"/>
      <c r="VTK3" s="15"/>
      <c r="VTN3" s="15"/>
      <c r="VTQ3" s="15"/>
      <c r="VTX3" s="15"/>
      <c r="VUA3" s="15"/>
      <c r="VUD3" s="15"/>
      <c r="VUF3" s="15"/>
      <c r="VUI3" s="15"/>
      <c r="VUL3" s="15"/>
      <c r="WCR3" s="15"/>
      <c r="WCT3" s="15"/>
      <c r="WCY3" s="15"/>
      <c r="WDB3" s="15"/>
      <c r="WDE3" s="15"/>
      <c r="WDG3" s="15"/>
      <c r="WDJ3" s="15"/>
      <c r="WDM3" s="15"/>
      <c r="WDT3" s="15"/>
      <c r="WDW3" s="15"/>
      <c r="WDZ3" s="15"/>
      <c r="WEB3" s="15"/>
      <c r="WEE3" s="15"/>
      <c r="WEH3" s="15"/>
      <c r="WMN3" s="15"/>
      <c r="WMP3" s="15"/>
      <c r="WMU3" s="15"/>
      <c r="WMX3" s="15"/>
      <c r="WNA3" s="15"/>
      <c r="WNC3" s="15"/>
      <c r="WNF3" s="15"/>
      <c r="WNI3" s="15"/>
      <c r="WNP3" s="15"/>
      <c r="WNS3" s="15"/>
      <c r="WNV3" s="15"/>
      <c r="WNX3" s="15"/>
      <c r="WOA3" s="15"/>
      <c r="WOD3" s="15"/>
      <c r="WWJ3" s="15"/>
      <c r="WWL3" s="15"/>
      <c r="WWQ3" s="15"/>
      <c r="WWT3" s="15"/>
      <c r="WWW3" s="15"/>
      <c r="WWY3" s="15"/>
      <c r="WXB3" s="15"/>
      <c r="WXE3" s="15"/>
      <c r="WXL3" s="15"/>
      <c r="WXO3" s="15"/>
      <c r="WXR3" s="15"/>
      <c r="WXT3" s="15"/>
      <c r="WXW3" s="15"/>
      <c r="WXZ3" s="15"/>
    </row>
    <row r="4" spans="1:838 1052:1862 2076:2886 3100:3910 4124:4934 5148:5958 6172:6982 7196:8006 8220:9030 9244:10054 10268:11078 11292:12102 12316:13126 13340:14150 14364:15174 15388:16198" ht="177.6" customHeight="1" x14ac:dyDescent="0.3">
      <c r="A4" s="829" t="s">
        <v>201</v>
      </c>
      <c r="B4" s="820" t="s">
        <v>82</v>
      </c>
      <c r="C4" s="820" t="s">
        <v>89</v>
      </c>
      <c r="D4" s="820" t="s">
        <v>17</v>
      </c>
      <c r="E4" s="820" t="s">
        <v>93</v>
      </c>
      <c r="F4" s="840" t="s">
        <v>725</v>
      </c>
      <c r="G4" s="834" t="s">
        <v>726</v>
      </c>
      <c r="H4" s="840" t="s">
        <v>727</v>
      </c>
      <c r="I4" s="834" t="s">
        <v>728</v>
      </c>
      <c r="J4" s="834" t="s">
        <v>63</v>
      </c>
      <c r="K4" s="834">
        <v>3</v>
      </c>
      <c r="L4" s="874">
        <f>IF(J4="Diaria",+(K4/360),IF(J4="Mensual",+(K4/12),IF(J4="Bimestral",+(K4/6),IF(J4="Trimestral",+(K4/4),IF(J4="Semestral",+(K4/2),IF(J4="Anual",+(K4/1),""))))))</f>
        <v>0.25</v>
      </c>
      <c r="M4" s="834" t="s">
        <v>29</v>
      </c>
      <c r="N4" s="85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856" t="s">
        <v>73</v>
      </c>
      <c r="P4" s="852"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834" t="s">
        <v>70</v>
      </c>
      <c r="R4" s="85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32" t="s">
        <v>57</v>
      </c>
      <c r="T4" s="832" t="s">
        <v>70</v>
      </c>
      <c r="U4" s="872">
        <f>+MAX(N4,P4,R4)</f>
        <v>0.2</v>
      </c>
      <c r="V4" s="860" t="str">
        <f>IF(L4&lt;=20%,"Muy baja",IF(L4&lt;=40%,"Baja",IF(L4&lt;=60%,"Media",IF(L4&lt;=80%,"Alta",IF(L4&lt;=100%,"Muy alta",IF(L4&gt;=100%,"Muy alta",""))))))</f>
        <v>Baja</v>
      </c>
      <c r="W4" s="870">
        <f>+IFERROR(VLOOKUP(V4,[3]Fórmula!$F$1:$G$6,2,FALSE),"")</f>
        <v>0.4</v>
      </c>
      <c r="X4" s="849" t="s">
        <v>53</v>
      </c>
      <c r="Y4" s="870">
        <f>+IFERROR(VLOOKUP(X4,[3]Fórmula!$H$1:$I$6,2,FALSE),"")</f>
        <v>0.6</v>
      </c>
      <c r="Z4" s="849" t="str">
        <f>+IFERROR(VLOOKUP(V4&amp;X4,[3]Fórmula!$C$2:$D$26,2,FALSE),"")</f>
        <v>Moderado</v>
      </c>
      <c r="AA4" s="870">
        <f>IF(Z4="Bajo",25%,IF(Z4="Moderado",50%,IF(Z4="Alto",75%,IF(Z4="Extremo",100%,""))))</f>
        <v>0.5</v>
      </c>
      <c r="AB4" s="858" t="s">
        <v>729</v>
      </c>
      <c r="AC4" s="670" t="s">
        <v>730</v>
      </c>
      <c r="AD4" s="676" t="s">
        <v>731</v>
      </c>
      <c r="AE4" s="529" t="s">
        <v>37</v>
      </c>
      <c r="AF4" s="545">
        <f t="shared" ref="AF4:AF11" si="0">IF(AE4="Preventivo",25%,IF(AE4="Detectivo",15%,IF(AE4="Correctivo",10%,"")))</f>
        <v>0.15</v>
      </c>
      <c r="AG4" s="529" t="s">
        <v>199</v>
      </c>
      <c r="AH4" s="545">
        <f t="shared" ref="AH4:AH11" si="1">IF(AG4="Manual",15%,IF(AG4="Automático",25%,""))</f>
        <v>0.15</v>
      </c>
      <c r="AI4" s="545">
        <f t="shared" ref="AI4:AI11" si="2">+AH4+AF4</f>
        <v>0.3</v>
      </c>
      <c r="AJ4" s="529" t="s">
        <v>200</v>
      </c>
      <c r="AK4" s="529" t="s">
        <v>201</v>
      </c>
      <c r="AL4" s="529" t="s">
        <v>732</v>
      </c>
      <c r="AM4" s="529" t="s">
        <v>23</v>
      </c>
      <c r="AN4" s="529" t="s">
        <v>733</v>
      </c>
      <c r="AO4" s="529" t="s">
        <v>24</v>
      </c>
      <c r="AP4" s="529" t="s">
        <v>63</v>
      </c>
      <c r="AQ4" s="529" t="s">
        <v>734</v>
      </c>
      <c r="AR4" s="529" t="s">
        <v>206</v>
      </c>
      <c r="AS4" s="529" t="s">
        <v>735</v>
      </c>
      <c r="AT4" s="529" t="s">
        <v>208</v>
      </c>
      <c r="AU4" s="483">
        <f>+AA4*AI4</f>
        <v>0.15</v>
      </c>
      <c r="AV4" s="492">
        <f>+AA4-AU4</f>
        <v>0.35</v>
      </c>
      <c r="AW4" s="534" t="str">
        <f>IF(AV4&lt;=25%,"Bajo",IF(AV4&lt;=50%,"Moderado",IF(AV4&lt;=75%,"Alto",IF(AV4&gt;75%,"Extremo",""))))</f>
        <v>Moderado</v>
      </c>
      <c r="AX4" s="542" t="s">
        <v>56</v>
      </c>
      <c r="AY4" s="620"/>
      <c r="AZ4" s="620"/>
      <c r="BA4" s="620"/>
      <c r="BB4" s="620"/>
      <c r="BC4" s="620"/>
      <c r="BD4" s="620"/>
      <c r="BE4" s="620"/>
      <c r="BF4" s="620"/>
      <c r="BG4" s="620"/>
      <c r="BH4" s="620"/>
      <c r="BI4" s="620"/>
      <c r="BJ4" s="620"/>
      <c r="BK4" s="620"/>
      <c r="BL4" s="620"/>
      <c r="BM4" s="620"/>
      <c r="BN4" s="620"/>
      <c r="BO4" s="620"/>
      <c r="BP4" s="620"/>
      <c r="BQ4" s="620"/>
      <c r="BR4" s="620"/>
      <c r="BS4" s="620"/>
      <c r="BT4" s="620"/>
      <c r="BU4" s="620"/>
      <c r="BV4" s="378">
        <v>1</v>
      </c>
      <c r="BW4" s="529" t="s">
        <v>736</v>
      </c>
      <c r="BX4" s="529" t="str">
        <f>+AS4</f>
        <v>Unidad de Apuestas y Control de Juegos</v>
      </c>
      <c r="BY4" s="379">
        <v>44958</v>
      </c>
      <c r="BZ4" s="379">
        <v>45291</v>
      </c>
      <c r="CA4" s="529" t="str">
        <f>+AQ4</f>
        <v xml:space="preserve">Acta de visita administrativa </v>
      </c>
      <c r="CB4" s="380">
        <v>44985</v>
      </c>
      <c r="CC4" s="529" t="s">
        <v>737</v>
      </c>
      <c r="CD4" s="612" t="s">
        <v>738</v>
      </c>
      <c r="CE4" s="381">
        <v>45046</v>
      </c>
      <c r="CG4" s="612"/>
      <c r="CH4" s="381">
        <v>45107</v>
      </c>
      <c r="CI4" s="383"/>
      <c r="CJ4" s="383"/>
      <c r="CK4" s="381">
        <v>45169</v>
      </c>
      <c r="CL4" s="383"/>
      <c r="CM4" s="383"/>
      <c r="CN4" s="381">
        <v>45230</v>
      </c>
      <c r="CO4" s="383"/>
      <c r="CP4" s="383"/>
      <c r="CQ4" s="381">
        <v>45291</v>
      </c>
      <c r="CR4" s="369"/>
      <c r="CS4" s="368"/>
    </row>
    <row r="5" spans="1:838 1052:1862 2076:2886 3100:3910 4124:4934 5148:5958 6172:6982 7196:8006 8220:9030 9244:10054 10268:11078 11292:12102 12316:13126 13340:14150 14364:15174 15388:16198" ht="153" customHeight="1" x14ac:dyDescent="0.3">
      <c r="A5" s="829"/>
      <c r="B5" s="820"/>
      <c r="C5" s="820"/>
      <c r="D5" s="820"/>
      <c r="E5" s="820"/>
      <c r="F5" s="841"/>
      <c r="G5" s="835"/>
      <c r="H5" s="841"/>
      <c r="I5" s="835"/>
      <c r="J5" s="835"/>
      <c r="K5" s="835"/>
      <c r="L5" s="875"/>
      <c r="M5" s="835"/>
      <c r="N5" s="853"/>
      <c r="O5" s="857"/>
      <c r="P5" s="853"/>
      <c r="Q5" s="835"/>
      <c r="R5" s="853"/>
      <c r="S5" s="833"/>
      <c r="T5" s="833"/>
      <c r="U5" s="873"/>
      <c r="V5" s="861"/>
      <c r="W5" s="871"/>
      <c r="X5" s="850"/>
      <c r="Y5" s="871"/>
      <c r="Z5" s="850"/>
      <c r="AA5" s="871"/>
      <c r="AB5" s="859"/>
      <c r="AC5" s="529" t="s">
        <v>739</v>
      </c>
      <c r="AD5" s="677" t="s">
        <v>740</v>
      </c>
      <c r="AE5" s="529" t="s">
        <v>54</v>
      </c>
      <c r="AF5" s="545">
        <f t="shared" si="0"/>
        <v>0.25</v>
      </c>
      <c r="AG5" s="529" t="s">
        <v>199</v>
      </c>
      <c r="AH5" s="545">
        <f t="shared" si="1"/>
        <v>0.15</v>
      </c>
      <c r="AI5" s="545">
        <f t="shared" si="2"/>
        <v>0.4</v>
      </c>
      <c r="AJ5" s="529" t="s">
        <v>200</v>
      </c>
      <c r="AK5" s="529" t="s">
        <v>201</v>
      </c>
      <c r="AL5" s="529" t="s">
        <v>741</v>
      </c>
      <c r="AM5" s="529" t="s">
        <v>23</v>
      </c>
      <c r="AN5" s="529" t="s">
        <v>742</v>
      </c>
      <c r="AO5" s="529" t="s">
        <v>24</v>
      </c>
      <c r="AP5" s="496" t="s">
        <v>96</v>
      </c>
      <c r="AQ5" s="496" t="s">
        <v>743</v>
      </c>
      <c r="AR5" s="529" t="s">
        <v>206</v>
      </c>
      <c r="AS5" s="529" t="s">
        <v>735</v>
      </c>
      <c r="AT5" s="529" t="s">
        <v>208</v>
      </c>
      <c r="AU5" s="483">
        <f>+AV4*AI5</f>
        <v>0.13999999999999999</v>
      </c>
      <c r="AV5" s="492">
        <f>+AV4-AU5</f>
        <v>0.21</v>
      </c>
      <c r="AW5" s="541" t="str">
        <f>IF(AV5&lt;=25%,"Bajo",IF(AV5&lt;=50%,"Moderado",IF(AV5&lt;=75%,"Alto",IF(AV5&gt;75%,"Extremo",""))))</f>
        <v>Bajo</v>
      </c>
      <c r="AX5" s="542" t="s">
        <v>56</v>
      </c>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378">
        <v>2</v>
      </c>
      <c r="BW5" s="656" t="s">
        <v>744</v>
      </c>
      <c r="BX5" s="659" t="str">
        <f t="shared" ref="BX5" si="3">+AS5</f>
        <v>Unidad de Apuestas y Control de Juegos</v>
      </c>
      <c r="BY5" s="658">
        <v>44941</v>
      </c>
      <c r="BZ5" s="658">
        <v>45290</v>
      </c>
      <c r="CA5" s="657" t="s">
        <v>745</v>
      </c>
      <c r="CB5" s="660">
        <v>44985</v>
      </c>
      <c r="CC5" s="650" t="s">
        <v>746</v>
      </c>
      <c r="CD5" s="124" t="s">
        <v>747</v>
      </c>
      <c r="CE5" s="381">
        <v>45046</v>
      </c>
      <c r="CF5" s="382"/>
      <c r="CG5" s="383"/>
      <c r="CH5" s="381">
        <v>45107</v>
      </c>
      <c r="CI5" s="383"/>
      <c r="CJ5" s="383"/>
      <c r="CK5" s="381">
        <v>45169</v>
      </c>
      <c r="CL5" s="383"/>
      <c r="CM5" s="383"/>
      <c r="CN5" s="381">
        <v>45230</v>
      </c>
      <c r="CO5" s="383"/>
      <c r="CP5" s="383"/>
      <c r="CQ5" s="381">
        <v>45291</v>
      </c>
      <c r="CR5" s="367"/>
      <c r="CS5" s="367"/>
    </row>
    <row r="6" spans="1:838 1052:1862 2076:2886 3100:3910 4124:4934 5148:5958 6172:6982 7196:8006 8220:9030 9244:10054 10268:11078 11292:12102 12316:13126 13340:14150 14364:15174 15388:16198" s="362" customFormat="1" ht="180" customHeight="1" x14ac:dyDescent="0.3">
      <c r="A6" s="366" t="s">
        <v>191</v>
      </c>
      <c r="B6" s="370" t="s">
        <v>82</v>
      </c>
      <c r="C6" s="370" t="s">
        <v>55</v>
      </c>
      <c r="D6" s="370" t="s">
        <v>76</v>
      </c>
      <c r="E6" s="370" t="s">
        <v>77</v>
      </c>
      <c r="F6" s="370" t="s">
        <v>748</v>
      </c>
      <c r="G6" s="371" t="s">
        <v>193</v>
      </c>
      <c r="H6" s="370" t="s">
        <v>749</v>
      </c>
      <c r="I6" s="370" t="s">
        <v>750</v>
      </c>
      <c r="J6" s="370" t="s">
        <v>92</v>
      </c>
      <c r="K6" s="370">
        <v>0</v>
      </c>
      <c r="L6" s="372">
        <f>IF(J6="Diaria",+(K6/360),IF(J6="Semanal",+(K6/52),IF(J6="Mensual",+(K6/12),IF(J6="Bimestral",+(K6/6),IF(J6="Trimestral",+(K6/4),IF(J6="Semestral",+(K6/2),IF(J6="Anual",+(K6/1),"")))))))</f>
        <v>0</v>
      </c>
      <c r="M6" s="370" t="s">
        <v>29</v>
      </c>
      <c r="N6" s="56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370" t="s">
        <v>30</v>
      </c>
      <c r="P6" s="567">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370" t="s">
        <v>70</v>
      </c>
      <c r="R6" s="56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73" t="s">
        <v>57</v>
      </c>
      <c r="T6" s="373" t="s">
        <v>58</v>
      </c>
      <c r="U6" s="568">
        <f>+MAX(N6,P6,R6)</f>
        <v>0.2</v>
      </c>
      <c r="V6" s="533" t="str">
        <f>IF(L6&lt;=20%,"Muy baja",IF(L6&lt;=40%,"Baja",IF(L6&lt;=60%,"Media",IF(L6&lt;=80%,"Alta",IF(L6&lt;=100%,"Muy alta",IF(L6&gt;=100%,"Muy alta",""))))))</f>
        <v>Muy baja</v>
      </c>
      <c r="W6" s="569">
        <f>+IFERROR(VLOOKUP(V6,[3]Fórmula!$F$1:$G$6,2,FALSE),"")</f>
        <v>0.2</v>
      </c>
      <c r="X6" s="541" t="s">
        <v>53</v>
      </c>
      <c r="Y6" s="569">
        <f>+IFERROR(VLOOKUP(X6,[3]Fórmula!$H$1:$I$6,2,FALSE),"")</f>
        <v>0.6</v>
      </c>
      <c r="Z6" s="541" t="s">
        <v>53</v>
      </c>
      <c r="AA6" s="569">
        <f>IF(Z6="Bajo",25%,IF(Z6="Moderado",50%,IF(Z6="Alto",75%,IF(Z6="Extremo",100%,""))))</f>
        <v>0.5</v>
      </c>
      <c r="AB6" s="545" t="s">
        <v>751</v>
      </c>
      <c r="AC6" s="529" t="s">
        <v>752</v>
      </c>
      <c r="AD6" s="677" t="s">
        <v>753</v>
      </c>
      <c r="AE6" s="529" t="s">
        <v>37</v>
      </c>
      <c r="AF6" s="545">
        <f t="shared" si="0"/>
        <v>0.15</v>
      </c>
      <c r="AG6" s="529" t="s">
        <v>199</v>
      </c>
      <c r="AH6" s="545">
        <f t="shared" si="1"/>
        <v>0.15</v>
      </c>
      <c r="AI6" s="545">
        <f t="shared" si="2"/>
        <v>0.3</v>
      </c>
      <c r="AJ6" s="529" t="s">
        <v>200</v>
      </c>
      <c r="AK6" s="529" t="s">
        <v>201</v>
      </c>
      <c r="AL6" s="529" t="s">
        <v>754</v>
      </c>
      <c r="AM6" s="529" t="s">
        <v>23</v>
      </c>
      <c r="AN6" s="529" t="s">
        <v>203</v>
      </c>
      <c r="AO6" s="529" t="s">
        <v>40</v>
      </c>
      <c r="AP6" s="529" t="s">
        <v>92</v>
      </c>
      <c r="AQ6" s="374" t="s">
        <v>755</v>
      </c>
      <c r="AR6" s="529" t="s">
        <v>206</v>
      </c>
      <c r="AS6" s="529" t="s">
        <v>735</v>
      </c>
      <c r="AT6" s="529" t="s">
        <v>208</v>
      </c>
      <c r="AU6" s="567">
        <f>+AA6*AI6</f>
        <v>0.15</v>
      </c>
      <c r="AV6" s="572">
        <f>+AA6-AU6</f>
        <v>0.35</v>
      </c>
      <c r="AW6" s="541" t="str">
        <f>+IF(C6="Corrupción","Moderado",IF(#REF!&lt;=25%,"Bajo",IF(#REF!&lt;=50%,"Moderado",IF(#REF!&lt;=75%,"Alto",IF(#REF!&gt;75%,"Extremo","")))))</f>
        <v>Moderado</v>
      </c>
      <c r="AX6" s="365" t="s">
        <v>56</v>
      </c>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384">
        <v>1</v>
      </c>
      <c r="BW6" s="385" t="s">
        <v>756</v>
      </c>
      <c r="BX6" s="370" t="str">
        <f t="shared" ref="BX6:BX11" si="4">+AS6</f>
        <v>Unidad de Apuestas y Control de Juegos</v>
      </c>
      <c r="BY6" s="386">
        <v>44927</v>
      </c>
      <c r="BZ6" s="386">
        <v>45291</v>
      </c>
      <c r="CA6" s="370" t="str">
        <f>+AQ6</f>
        <v>Plataforma de Juegos Promocionales y Rifas
Matriz lista de chequeo (escogidas por muestreo aleatorio)</v>
      </c>
      <c r="CB6" s="380">
        <v>44985</v>
      </c>
      <c r="CC6" s="529" t="s">
        <v>757</v>
      </c>
      <c r="CD6" s="614" t="s">
        <v>758</v>
      </c>
      <c r="CE6" s="381">
        <v>45046</v>
      </c>
      <c r="CF6" s="382"/>
      <c r="CG6" s="614"/>
      <c r="CH6" s="381">
        <v>45107</v>
      </c>
      <c r="CI6" s="383"/>
      <c r="CJ6" s="383"/>
      <c r="CK6" s="381">
        <v>45169</v>
      </c>
      <c r="CL6" s="383"/>
      <c r="CM6" s="383"/>
      <c r="CN6" s="381">
        <v>45230</v>
      </c>
      <c r="CO6" s="383"/>
      <c r="CP6" s="383"/>
      <c r="CQ6" s="381">
        <v>45291</v>
      </c>
      <c r="CR6" s="364"/>
      <c r="CS6" s="363"/>
      <c r="JX6" s="122"/>
      <c r="JZ6" s="122"/>
      <c r="KE6" s="122"/>
      <c r="KH6" s="122"/>
      <c r="KK6" s="122"/>
      <c r="KM6" s="122"/>
      <c r="KP6" s="122"/>
      <c r="KS6" s="122"/>
      <c r="KZ6" s="122"/>
      <c r="LC6" s="122"/>
      <c r="LF6" s="122"/>
      <c r="LH6" s="122"/>
      <c r="LK6" s="122"/>
      <c r="LN6" s="122"/>
      <c r="TT6" s="122"/>
      <c r="TV6" s="122"/>
      <c r="UA6" s="122"/>
      <c r="UD6" s="122"/>
      <c r="UG6" s="122"/>
      <c r="UI6" s="122"/>
      <c r="UL6" s="122"/>
      <c r="UO6" s="122"/>
      <c r="UV6" s="122"/>
      <c r="UY6" s="122"/>
      <c r="VB6" s="122"/>
      <c r="VD6" s="122"/>
      <c r="VG6" s="122"/>
      <c r="VJ6" s="122"/>
      <c r="ADP6" s="122"/>
      <c r="ADR6" s="122"/>
      <c r="ADW6" s="122"/>
      <c r="ADZ6" s="122"/>
      <c r="AEC6" s="122"/>
      <c r="AEE6" s="122"/>
      <c r="AEH6" s="122"/>
      <c r="AEK6" s="122"/>
      <c r="AER6" s="122"/>
      <c r="AEU6" s="122"/>
      <c r="AEX6" s="122"/>
      <c r="AEZ6" s="122"/>
      <c r="AFC6" s="122"/>
      <c r="AFF6" s="122"/>
      <c r="ANL6" s="122"/>
      <c r="ANN6" s="122"/>
      <c r="ANS6" s="122"/>
      <c r="ANV6" s="122"/>
      <c r="ANY6" s="122"/>
      <c r="AOA6" s="122"/>
      <c r="AOD6" s="122"/>
      <c r="AOG6" s="122"/>
      <c r="AON6" s="122"/>
      <c r="AOQ6" s="122"/>
      <c r="AOT6" s="122"/>
      <c r="AOV6" s="122"/>
      <c r="AOY6" s="122"/>
      <c r="APB6" s="122"/>
      <c r="AXH6" s="122"/>
      <c r="AXJ6" s="122"/>
      <c r="AXO6" s="122"/>
      <c r="AXR6" s="122"/>
      <c r="AXU6" s="122"/>
      <c r="AXW6" s="122"/>
      <c r="AXZ6" s="122"/>
      <c r="AYC6" s="122"/>
      <c r="AYJ6" s="122"/>
      <c r="AYM6" s="122"/>
      <c r="AYP6" s="122"/>
      <c r="AYR6" s="122"/>
      <c r="AYU6" s="122"/>
      <c r="AYX6" s="122"/>
      <c r="BHD6" s="122"/>
      <c r="BHF6" s="122"/>
      <c r="BHK6" s="122"/>
      <c r="BHN6" s="122"/>
      <c r="BHQ6" s="122"/>
      <c r="BHS6" s="122"/>
      <c r="BHV6" s="122"/>
      <c r="BHY6" s="122"/>
      <c r="BIF6" s="122"/>
      <c r="BII6" s="122"/>
      <c r="BIL6" s="122"/>
      <c r="BIN6" s="122"/>
      <c r="BIQ6" s="122"/>
      <c r="BIT6" s="122"/>
      <c r="BQZ6" s="122"/>
      <c r="BRB6" s="122"/>
      <c r="BRG6" s="122"/>
      <c r="BRJ6" s="122"/>
      <c r="BRM6" s="122"/>
      <c r="BRO6" s="122"/>
      <c r="BRR6" s="122"/>
      <c r="BRU6" s="122"/>
      <c r="BSB6" s="122"/>
      <c r="BSE6" s="122"/>
      <c r="BSH6" s="122"/>
      <c r="BSJ6" s="122"/>
      <c r="BSM6" s="122"/>
      <c r="BSP6" s="122"/>
      <c r="CAV6" s="122"/>
      <c r="CAX6" s="122"/>
      <c r="CBC6" s="122"/>
      <c r="CBF6" s="122"/>
      <c r="CBI6" s="122"/>
      <c r="CBK6" s="122"/>
      <c r="CBN6" s="122"/>
      <c r="CBQ6" s="122"/>
      <c r="CBX6" s="122"/>
      <c r="CCA6" s="122"/>
      <c r="CCD6" s="122"/>
      <c r="CCF6" s="122"/>
      <c r="CCI6" s="122"/>
      <c r="CCL6" s="122"/>
      <c r="CKR6" s="122"/>
      <c r="CKT6" s="122"/>
      <c r="CKY6" s="122"/>
      <c r="CLB6" s="122"/>
      <c r="CLE6" s="122"/>
      <c r="CLG6" s="122"/>
      <c r="CLJ6" s="122"/>
      <c r="CLM6" s="122"/>
      <c r="CLT6" s="122"/>
      <c r="CLW6" s="122"/>
      <c r="CLZ6" s="122"/>
      <c r="CMB6" s="122"/>
      <c r="CME6" s="122"/>
      <c r="CMH6" s="122"/>
      <c r="CUN6" s="122"/>
      <c r="CUP6" s="122"/>
      <c r="CUU6" s="122"/>
      <c r="CUX6" s="122"/>
      <c r="CVA6" s="122"/>
      <c r="CVC6" s="122"/>
      <c r="CVF6" s="122"/>
      <c r="CVI6" s="122"/>
      <c r="CVP6" s="122"/>
      <c r="CVS6" s="122"/>
      <c r="CVV6" s="122"/>
      <c r="CVX6" s="122"/>
      <c r="CWA6" s="122"/>
      <c r="CWD6" s="122"/>
      <c r="DEJ6" s="122"/>
      <c r="DEL6" s="122"/>
      <c r="DEQ6" s="122"/>
      <c r="DET6" s="122"/>
      <c r="DEW6" s="122"/>
      <c r="DEY6" s="122"/>
      <c r="DFB6" s="122"/>
      <c r="DFE6" s="122"/>
      <c r="DFL6" s="122"/>
      <c r="DFO6" s="122"/>
      <c r="DFR6" s="122"/>
      <c r="DFT6" s="122"/>
      <c r="DFW6" s="122"/>
      <c r="DFZ6" s="122"/>
      <c r="DOF6" s="122"/>
      <c r="DOH6" s="122"/>
      <c r="DOM6" s="122"/>
      <c r="DOP6" s="122"/>
      <c r="DOS6" s="122"/>
      <c r="DOU6" s="122"/>
      <c r="DOX6" s="122"/>
      <c r="DPA6" s="122"/>
      <c r="DPH6" s="122"/>
      <c r="DPK6" s="122"/>
      <c r="DPN6" s="122"/>
      <c r="DPP6" s="122"/>
      <c r="DPS6" s="122"/>
      <c r="DPV6" s="122"/>
      <c r="DYB6" s="122"/>
      <c r="DYD6" s="122"/>
      <c r="DYI6" s="122"/>
      <c r="DYL6" s="122"/>
      <c r="DYO6" s="122"/>
      <c r="DYQ6" s="122"/>
      <c r="DYT6" s="122"/>
      <c r="DYW6" s="122"/>
      <c r="DZD6" s="122"/>
      <c r="DZG6" s="122"/>
      <c r="DZJ6" s="122"/>
      <c r="DZL6" s="122"/>
      <c r="DZO6" s="122"/>
      <c r="DZR6" s="122"/>
      <c r="EHX6" s="122"/>
      <c r="EHZ6" s="122"/>
      <c r="EIE6" s="122"/>
      <c r="EIH6" s="122"/>
      <c r="EIK6" s="122"/>
      <c r="EIM6" s="122"/>
      <c r="EIP6" s="122"/>
      <c r="EIS6" s="122"/>
      <c r="EIZ6" s="122"/>
      <c r="EJC6" s="122"/>
      <c r="EJF6" s="122"/>
      <c r="EJH6" s="122"/>
      <c r="EJK6" s="122"/>
      <c r="EJN6" s="122"/>
      <c r="ERT6" s="122"/>
      <c r="ERV6" s="122"/>
      <c r="ESA6" s="122"/>
      <c r="ESD6" s="122"/>
      <c r="ESG6" s="122"/>
      <c r="ESI6" s="122"/>
      <c r="ESL6" s="122"/>
      <c r="ESO6" s="122"/>
      <c r="ESV6" s="122"/>
      <c r="ESY6" s="122"/>
      <c r="ETB6" s="122"/>
      <c r="ETD6" s="122"/>
      <c r="ETG6" s="122"/>
      <c r="ETJ6" s="122"/>
      <c r="FBP6" s="122"/>
      <c r="FBR6" s="122"/>
      <c r="FBW6" s="122"/>
      <c r="FBZ6" s="122"/>
      <c r="FCC6" s="122"/>
      <c r="FCE6" s="122"/>
      <c r="FCH6" s="122"/>
      <c r="FCK6" s="122"/>
      <c r="FCR6" s="122"/>
      <c r="FCU6" s="122"/>
      <c r="FCX6" s="122"/>
      <c r="FCZ6" s="122"/>
      <c r="FDC6" s="122"/>
      <c r="FDF6" s="122"/>
      <c r="FLL6" s="122"/>
      <c r="FLN6" s="122"/>
      <c r="FLS6" s="122"/>
      <c r="FLV6" s="122"/>
      <c r="FLY6" s="122"/>
      <c r="FMA6" s="122"/>
      <c r="FMD6" s="122"/>
      <c r="FMG6" s="122"/>
      <c r="FMN6" s="122"/>
      <c r="FMQ6" s="122"/>
      <c r="FMT6" s="122"/>
      <c r="FMV6" s="122"/>
      <c r="FMY6" s="122"/>
      <c r="FNB6" s="122"/>
      <c r="FVH6" s="122"/>
      <c r="FVJ6" s="122"/>
      <c r="FVO6" s="122"/>
      <c r="FVR6" s="122"/>
      <c r="FVU6" s="122"/>
      <c r="FVW6" s="122"/>
      <c r="FVZ6" s="122"/>
      <c r="FWC6" s="122"/>
      <c r="FWJ6" s="122"/>
      <c r="FWM6" s="122"/>
      <c r="FWP6" s="122"/>
      <c r="FWR6" s="122"/>
      <c r="FWU6" s="122"/>
      <c r="FWX6" s="122"/>
      <c r="GFD6" s="122"/>
      <c r="GFF6" s="122"/>
      <c r="GFK6" s="122"/>
      <c r="GFN6" s="122"/>
      <c r="GFQ6" s="122"/>
      <c r="GFS6" s="122"/>
      <c r="GFV6" s="122"/>
      <c r="GFY6" s="122"/>
      <c r="GGF6" s="122"/>
      <c r="GGI6" s="122"/>
      <c r="GGL6" s="122"/>
      <c r="GGN6" s="122"/>
      <c r="GGQ6" s="122"/>
      <c r="GGT6" s="122"/>
      <c r="GOZ6" s="122"/>
      <c r="GPB6" s="122"/>
      <c r="GPG6" s="122"/>
      <c r="GPJ6" s="122"/>
      <c r="GPM6" s="122"/>
      <c r="GPO6" s="122"/>
      <c r="GPR6" s="122"/>
      <c r="GPU6" s="122"/>
      <c r="GQB6" s="122"/>
      <c r="GQE6" s="122"/>
      <c r="GQH6" s="122"/>
      <c r="GQJ6" s="122"/>
      <c r="GQM6" s="122"/>
      <c r="GQP6" s="122"/>
      <c r="GYV6" s="122"/>
      <c r="GYX6" s="122"/>
      <c r="GZC6" s="122"/>
      <c r="GZF6" s="122"/>
      <c r="GZI6" s="122"/>
      <c r="GZK6" s="122"/>
      <c r="GZN6" s="122"/>
      <c r="GZQ6" s="122"/>
      <c r="GZX6" s="122"/>
      <c r="HAA6" s="122"/>
      <c r="HAD6" s="122"/>
      <c r="HAF6" s="122"/>
      <c r="HAI6" s="122"/>
      <c r="HAL6" s="122"/>
      <c r="HIR6" s="122"/>
      <c r="HIT6" s="122"/>
      <c r="HIY6" s="122"/>
      <c r="HJB6" s="122"/>
      <c r="HJE6" s="122"/>
      <c r="HJG6" s="122"/>
      <c r="HJJ6" s="122"/>
      <c r="HJM6" s="122"/>
      <c r="HJT6" s="122"/>
      <c r="HJW6" s="122"/>
      <c r="HJZ6" s="122"/>
      <c r="HKB6" s="122"/>
      <c r="HKE6" s="122"/>
      <c r="HKH6" s="122"/>
      <c r="HSN6" s="122"/>
      <c r="HSP6" s="122"/>
      <c r="HSU6" s="122"/>
      <c r="HSX6" s="122"/>
      <c r="HTA6" s="122"/>
      <c r="HTC6" s="122"/>
      <c r="HTF6" s="122"/>
      <c r="HTI6" s="122"/>
      <c r="HTP6" s="122"/>
      <c r="HTS6" s="122"/>
      <c r="HTV6" s="122"/>
      <c r="HTX6" s="122"/>
      <c r="HUA6" s="122"/>
      <c r="HUD6" s="122"/>
      <c r="ICJ6" s="122"/>
      <c r="ICL6" s="122"/>
      <c r="ICQ6" s="122"/>
      <c r="ICT6" s="122"/>
      <c r="ICW6" s="122"/>
      <c r="ICY6" s="122"/>
      <c r="IDB6" s="122"/>
      <c r="IDE6" s="122"/>
      <c r="IDL6" s="122"/>
      <c r="IDO6" s="122"/>
      <c r="IDR6" s="122"/>
      <c r="IDT6" s="122"/>
      <c r="IDW6" s="122"/>
      <c r="IDZ6" s="122"/>
      <c r="IMF6" s="122"/>
      <c r="IMH6" s="122"/>
      <c r="IMM6" s="122"/>
      <c r="IMP6" s="122"/>
      <c r="IMS6" s="122"/>
      <c r="IMU6" s="122"/>
      <c r="IMX6" s="122"/>
      <c r="INA6" s="122"/>
      <c r="INH6" s="122"/>
      <c r="INK6" s="122"/>
      <c r="INN6" s="122"/>
      <c r="INP6" s="122"/>
      <c r="INS6" s="122"/>
      <c r="INV6" s="122"/>
      <c r="IWB6" s="122"/>
      <c r="IWD6" s="122"/>
      <c r="IWI6" s="122"/>
      <c r="IWL6" s="122"/>
      <c r="IWO6" s="122"/>
      <c r="IWQ6" s="122"/>
      <c r="IWT6" s="122"/>
      <c r="IWW6" s="122"/>
      <c r="IXD6" s="122"/>
      <c r="IXG6" s="122"/>
      <c r="IXJ6" s="122"/>
      <c r="IXL6" s="122"/>
      <c r="IXO6" s="122"/>
      <c r="IXR6" s="122"/>
      <c r="JFX6" s="122"/>
      <c r="JFZ6" s="122"/>
      <c r="JGE6" s="122"/>
      <c r="JGH6" s="122"/>
      <c r="JGK6" s="122"/>
      <c r="JGM6" s="122"/>
      <c r="JGP6" s="122"/>
      <c r="JGS6" s="122"/>
      <c r="JGZ6" s="122"/>
      <c r="JHC6" s="122"/>
      <c r="JHF6" s="122"/>
      <c r="JHH6" s="122"/>
      <c r="JHK6" s="122"/>
      <c r="JHN6" s="122"/>
      <c r="JPT6" s="122"/>
      <c r="JPV6" s="122"/>
      <c r="JQA6" s="122"/>
      <c r="JQD6" s="122"/>
      <c r="JQG6" s="122"/>
      <c r="JQI6" s="122"/>
      <c r="JQL6" s="122"/>
      <c r="JQO6" s="122"/>
      <c r="JQV6" s="122"/>
      <c r="JQY6" s="122"/>
      <c r="JRB6" s="122"/>
      <c r="JRD6" s="122"/>
      <c r="JRG6" s="122"/>
      <c r="JRJ6" s="122"/>
      <c r="JZP6" s="122"/>
      <c r="JZR6" s="122"/>
      <c r="JZW6" s="122"/>
      <c r="JZZ6" s="122"/>
      <c r="KAC6" s="122"/>
      <c r="KAE6" s="122"/>
      <c r="KAH6" s="122"/>
      <c r="KAK6" s="122"/>
      <c r="KAR6" s="122"/>
      <c r="KAU6" s="122"/>
      <c r="KAX6" s="122"/>
      <c r="KAZ6" s="122"/>
      <c r="KBC6" s="122"/>
      <c r="KBF6" s="122"/>
      <c r="KJL6" s="122"/>
      <c r="KJN6" s="122"/>
      <c r="KJS6" s="122"/>
      <c r="KJV6" s="122"/>
      <c r="KJY6" s="122"/>
      <c r="KKA6" s="122"/>
      <c r="KKD6" s="122"/>
      <c r="KKG6" s="122"/>
      <c r="KKN6" s="122"/>
      <c r="KKQ6" s="122"/>
      <c r="KKT6" s="122"/>
      <c r="KKV6" s="122"/>
      <c r="KKY6" s="122"/>
      <c r="KLB6" s="122"/>
      <c r="KTH6" s="122"/>
      <c r="KTJ6" s="122"/>
      <c r="KTO6" s="122"/>
      <c r="KTR6" s="122"/>
      <c r="KTU6" s="122"/>
      <c r="KTW6" s="122"/>
      <c r="KTZ6" s="122"/>
      <c r="KUC6" s="122"/>
      <c r="KUJ6" s="122"/>
      <c r="KUM6" s="122"/>
      <c r="KUP6" s="122"/>
      <c r="KUR6" s="122"/>
      <c r="KUU6" s="122"/>
      <c r="KUX6" s="122"/>
      <c r="LDD6" s="122"/>
      <c r="LDF6" s="122"/>
      <c r="LDK6" s="122"/>
      <c r="LDN6" s="122"/>
      <c r="LDQ6" s="122"/>
      <c r="LDS6" s="122"/>
      <c r="LDV6" s="122"/>
      <c r="LDY6" s="122"/>
      <c r="LEF6" s="122"/>
      <c r="LEI6" s="122"/>
      <c r="LEL6" s="122"/>
      <c r="LEN6" s="122"/>
      <c r="LEQ6" s="122"/>
      <c r="LET6" s="122"/>
      <c r="LMZ6" s="122"/>
      <c r="LNB6" s="122"/>
      <c r="LNG6" s="122"/>
      <c r="LNJ6" s="122"/>
      <c r="LNM6" s="122"/>
      <c r="LNO6" s="122"/>
      <c r="LNR6" s="122"/>
      <c r="LNU6" s="122"/>
      <c r="LOB6" s="122"/>
      <c r="LOE6" s="122"/>
      <c r="LOH6" s="122"/>
      <c r="LOJ6" s="122"/>
      <c r="LOM6" s="122"/>
      <c r="LOP6" s="122"/>
      <c r="LWV6" s="122"/>
      <c r="LWX6" s="122"/>
      <c r="LXC6" s="122"/>
      <c r="LXF6" s="122"/>
      <c r="LXI6" s="122"/>
      <c r="LXK6" s="122"/>
      <c r="LXN6" s="122"/>
      <c r="LXQ6" s="122"/>
      <c r="LXX6" s="122"/>
      <c r="LYA6" s="122"/>
      <c r="LYD6" s="122"/>
      <c r="LYF6" s="122"/>
      <c r="LYI6" s="122"/>
      <c r="LYL6" s="122"/>
      <c r="MGR6" s="122"/>
      <c r="MGT6" s="122"/>
      <c r="MGY6" s="122"/>
      <c r="MHB6" s="122"/>
      <c r="MHE6" s="122"/>
      <c r="MHG6" s="122"/>
      <c r="MHJ6" s="122"/>
      <c r="MHM6" s="122"/>
      <c r="MHT6" s="122"/>
      <c r="MHW6" s="122"/>
      <c r="MHZ6" s="122"/>
      <c r="MIB6" s="122"/>
      <c r="MIE6" s="122"/>
      <c r="MIH6" s="122"/>
      <c r="MQN6" s="122"/>
      <c r="MQP6" s="122"/>
      <c r="MQU6" s="122"/>
      <c r="MQX6" s="122"/>
      <c r="MRA6" s="122"/>
      <c r="MRC6" s="122"/>
      <c r="MRF6" s="122"/>
      <c r="MRI6" s="122"/>
      <c r="MRP6" s="122"/>
      <c r="MRS6" s="122"/>
      <c r="MRV6" s="122"/>
      <c r="MRX6" s="122"/>
      <c r="MSA6" s="122"/>
      <c r="MSD6" s="122"/>
      <c r="NAJ6" s="122"/>
      <c r="NAL6" s="122"/>
      <c r="NAQ6" s="122"/>
      <c r="NAT6" s="122"/>
      <c r="NAW6" s="122"/>
      <c r="NAY6" s="122"/>
      <c r="NBB6" s="122"/>
      <c r="NBE6" s="122"/>
      <c r="NBL6" s="122"/>
      <c r="NBO6" s="122"/>
      <c r="NBR6" s="122"/>
      <c r="NBT6" s="122"/>
      <c r="NBW6" s="122"/>
      <c r="NBZ6" s="122"/>
      <c r="NKF6" s="122"/>
      <c r="NKH6" s="122"/>
      <c r="NKM6" s="122"/>
      <c r="NKP6" s="122"/>
      <c r="NKS6" s="122"/>
      <c r="NKU6" s="122"/>
      <c r="NKX6" s="122"/>
      <c r="NLA6" s="122"/>
      <c r="NLH6" s="122"/>
      <c r="NLK6" s="122"/>
      <c r="NLN6" s="122"/>
      <c r="NLP6" s="122"/>
      <c r="NLS6" s="122"/>
      <c r="NLV6" s="122"/>
      <c r="NUB6" s="122"/>
      <c r="NUD6" s="122"/>
      <c r="NUI6" s="122"/>
      <c r="NUL6" s="122"/>
      <c r="NUO6" s="122"/>
      <c r="NUQ6" s="122"/>
      <c r="NUT6" s="122"/>
      <c r="NUW6" s="122"/>
      <c r="NVD6" s="122"/>
      <c r="NVG6" s="122"/>
      <c r="NVJ6" s="122"/>
      <c r="NVL6" s="122"/>
      <c r="NVO6" s="122"/>
      <c r="NVR6" s="122"/>
      <c r="ODX6" s="122"/>
      <c r="ODZ6" s="122"/>
      <c r="OEE6" s="122"/>
      <c r="OEH6" s="122"/>
      <c r="OEK6" s="122"/>
      <c r="OEM6" s="122"/>
      <c r="OEP6" s="122"/>
      <c r="OES6" s="122"/>
      <c r="OEZ6" s="122"/>
      <c r="OFC6" s="122"/>
      <c r="OFF6" s="122"/>
      <c r="OFH6" s="122"/>
      <c r="OFK6" s="122"/>
      <c r="OFN6" s="122"/>
      <c r="ONT6" s="122"/>
      <c r="ONV6" s="122"/>
      <c r="OOA6" s="122"/>
      <c r="OOD6" s="122"/>
      <c r="OOG6" s="122"/>
      <c r="OOI6" s="122"/>
      <c r="OOL6" s="122"/>
      <c r="OOO6" s="122"/>
      <c r="OOV6" s="122"/>
      <c r="OOY6" s="122"/>
      <c r="OPB6" s="122"/>
      <c r="OPD6" s="122"/>
      <c r="OPG6" s="122"/>
      <c r="OPJ6" s="122"/>
      <c r="OXP6" s="122"/>
      <c r="OXR6" s="122"/>
      <c r="OXW6" s="122"/>
      <c r="OXZ6" s="122"/>
      <c r="OYC6" s="122"/>
      <c r="OYE6" s="122"/>
      <c r="OYH6" s="122"/>
      <c r="OYK6" s="122"/>
      <c r="OYR6" s="122"/>
      <c r="OYU6" s="122"/>
      <c r="OYX6" s="122"/>
      <c r="OYZ6" s="122"/>
      <c r="OZC6" s="122"/>
      <c r="OZF6" s="122"/>
      <c r="PHL6" s="122"/>
      <c r="PHN6" s="122"/>
      <c r="PHS6" s="122"/>
      <c r="PHV6" s="122"/>
      <c r="PHY6" s="122"/>
      <c r="PIA6" s="122"/>
      <c r="PID6" s="122"/>
      <c r="PIG6" s="122"/>
      <c r="PIN6" s="122"/>
      <c r="PIQ6" s="122"/>
      <c r="PIT6" s="122"/>
      <c r="PIV6" s="122"/>
      <c r="PIY6" s="122"/>
      <c r="PJB6" s="122"/>
      <c r="PRH6" s="122"/>
      <c r="PRJ6" s="122"/>
      <c r="PRO6" s="122"/>
      <c r="PRR6" s="122"/>
      <c r="PRU6" s="122"/>
      <c r="PRW6" s="122"/>
      <c r="PRZ6" s="122"/>
      <c r="PSC6" s="122"/>
      <c r="PSJ6" s="122"/>
      <c r="PSM6" s="122"/>
      <c r="PSP6" s="122"/>
      <c r="PSR6" s="122"/>
      <c r="PSU6" s="122"/>
      <c r="PSX6" s="122"/>
      <c r="QBD6" s="122"/>
      <c r="QBF6" s="122"/>
      <c r="QBK6" s="122"/>
      <c r="QBN6" s="122"/>
      <c r="QBQ6" s="122"/>
      <c r="QBS6" s="122"/>
      <c r="QBV6" s="122"/>
      <c r="QBY6" s="122"/>
      <c r="QCF6" s="122"/>
      <c r="QCI6" s="122"/>
      <c r="QCL6" s="122"/>
      <c r="QCN6" s="122"/>
      <c r="QCQ6" s="122"/>
      <c r="QCT6" s="122"/>
      <c r="QKZ6" s="122"/>
      <c r="QLB6" s="122"/>
      <c r="QLG6" s="122"/>
      <c r="QLJ6" s="122"/>
      <c r="QLM6" s="122"/>
      <c r="QLO6" s="122"/>
      <c r="QLR6" s="122"/>
      <c r="QLU6" s="122"/>
      <c r="QMB6" s="122"/>
      <c r="QME6" s="122"/>
      <c r="QMH6" s="122"/>
      <c r="QMJ6" s="122"/>
      <c r="QMM6" s="122"/>
      <c r="QMP6" s="122"/>
      <c r="QUV6" s="122"/>
      <c r="QUX6" s="122"/>
      <c r="QVC6" s="122"/>
      <c r="QVF6" s="122"/>
      <c r="QVI6" s="122"/>
      <c r="QVK6" s="122"/>
      <c r="QVN6" s="122"/>
      <c r="QVQ6" s="122"/>
      <c r="QVX6" s="122"/>
      <c r="QWA6" s="122"/>
      <c r="QWD6" s="122"/>
      <c r="QWF6" s="122"/>
      <c r="QWI6" s="122"/>
      <c r="QWL6" s="122"/>
      <c r="RER6" s="122"/>
      <c r="RET6" s="122"/>
      <c r="REY6" s="122"/>
      <c r="RFB6" s="122"/>
      <c r="RFE6" s="122"/>
      <c r="RFG6" s="122"/>
      <c r="RFJ6" s="122"/>
      <c r="RFM6" s="122"/>
      <c r="RFT6" s="122"/>
      <c r="RFW6" s="122"/>
      <c r="RFZ6" s="122"/>
      <c r="RGB6" s="122"/>
      <c r="RGE6" s="122"/>
      <c r="RGH6" s="122"/>
      <c r="RON6" s="122"/>
      <c r="ROP6" s="122"/>
      <c r="ROU6" s="122"/>
      <c r="ROX6" s="122"/>
      <c r="RPA6" s="122"/>
      <c r="RPC6" s="122"/>
      <c r="RPF6" s="122"/>
      <c r="RPI6" s="122"/>
      <c r="RPP6" s="122"/>
      <c r="RPS6" s="122"/>
      <c r="RPV6" s="122"/>
      <c r="RPX6" s="122"/>
      <c r="RQA6" s="122"/>
      <c r="RQD6" s="122"/>
      <c r="RYJ6" s="122"/>
      <c r="RYL6" s="122"/>
      <c r="RYQ6" s="122"/>
      <c r="RYT6" s="122"/>
      <c r="RYW6" s="122"/>
      <c r="RYY6" s="122"/>
      <c r="RZB6" s="122"/>
      <c r="RZE6" s="122"/>
      <c r="RZL6" s="122"/>
      <c r="RZO6" s="122"/>
      <c r="RZR6" s="122"/>
      <c r="RZT6" s="122"/>
      <c r="RZW6" s="122"/>
      <c r="RZZ6" s="122"/>
      <c r="SIF6" s="122"/>
      <c r="SIH6" s="122"/>
      <c r="SIM6" s="122"/>
      <c r="SIP6" s="122"/>
      <c r="SIS6" s="122"/>
      <c r="SIU6" s="122"/>
      <c r="SIX6" s="122"/>
      <c r="SJA6" s="122"/>
      <c r="SJH6" s="122"/>
      <c r="SJK6" s="122"/>
      <c r="SJN6" s="122"/>
      <c r="SJP6" s="122"/>
      <c r="SJS6" s="122"/>
      <c r="SJV6" s="122"/>
      <c r="SSB6" s="122"/>
      <c r="SSD6" s="122"/>
      <c r="SSI6" s="122"/>
      <c r="SSL6" s="122"/>
      <c r="SSO6" s="122"/>
      <c r="SSQ6" s="122"/>
      <c r="SST6" s="122"/>
      <c r="SSW6" s="122"/>
      <c r="STD6" s="122"/>
      <c r="STG6" s="122"/>
      <c r="STJ6" s="122"/>
      <c r="STL6" s="122"/>
      <c r="STO6" s="122"/>
      <c r="STR6" s="122"/>
      <c r="TBX6" s="122"/>
      <c r="TBZ6" s="122"/>
      <c r="TCE6" s="122"/>
      <c r="TCH6" s="122"/>
      <c r="TCK6" s="122"/>
      <c r="TCM6" s="122"/>
      <c r="TCP6" s="122"/>
      <c r="TCS6" s="122"/>
      <c r="TCZ6" s="122"/>
      <c r="TDC6" s="122"/>
      <c r="TDF6" s="122"/>
      <c r="TDH6" s="122"/>
      <c r="TDK6" s="122"/>
      <c r="TDN6" s="122"/>
      <c r="TLT6" s="122"/>
      <c r="TLV6" s="122"/>
      <c r="TMA6" s="122"/>
      <c r="TMD6" s="122"/>
      <c r="TMG6" s="122"/>
      <c r="TMI6" s="122"/>
      <c r="TML6" s="122"/>
      <c r="TMO6" s="122"/>
      <c r="TMV6" s="122"/>
      <c r="TMY6" s="122"/>
      <c r="TNB6" s="122"/>
      <c r="TND6" s="122"/>
      <c r="TNG6" s="122"/>
      <c r="TNJ6" s="122"/>
      <c r="TVP6" s="122"/>
      <c r="TVR6" s="122"/>
      <c r="TVW6" s="122"/>
      <c r="TVZ6" s="122"/>
      <c r="TWC6" s="122"/>
      <c r="TWE6" s="122"/>
      <c r="TWH6" s="122"/>
      <c r="TWK6" s="122"/>
      <c r="TWR6" s="122"/>
      <c r="TWU6" s="122"/>
      <c r="TWX6" s="122"/>
      <c r="TWZ6" s="122"/>
      <c r="TXC6" s="122"/>
      <c r="TXF6" s="122"/>
      <c r="UFL6" s="122"/>
      <c r="UFN6" s="122"/>
      <c r="UFS6" s="122"/>
      <c r="UFV6" s="122"/>
      <c r="UFY6" s="122"/>
      <c r="UGA6" s="122"/>
      <c r="UGD6" s="122"/>
      <c r="UGG6" s="122"/>
      <c r="UGN6" s="122"/>
      <c r="UGQ6" s="122"/>
      <c r="UGT6" s="122"/>
      <c r="UGV6" s="122"/>
      <c r="UGY6" s="122"/>
      <c r="UHB6" s="122"/>
      <c r="UPH6" s="122"/>
      <c r="UPJ6" s="122"/>
      <c r="UPO6" s="122"/>
      <c r="UPR6" s="122"/>
      <c r="UPU6" s="122"/>
      <c r="UPW6" s="122"/>
      <c r="UPZ6" s="122"/>
      <c r="UQC6" s="122"/>
      <c r="UQJ6" s="122"/>
      <c r="UQM6" s="122"/>
      <c r="UQP6" s="122"/>
      <c r="UQR6" s="122"/>
      <c r="UQU6" s="122"/>
      <c r="UQX6" s="122"/>
      <c r="UZD6" s="122"/>
      <c r="UZF6" s="122"/>
      <c r="UZK6" s="122"/>
      <c r="UZN6" s="122"/>
      <c r="UZQ6" s="122"/>
      <c r="UZS6" s="122"/>
      <c r="UZV6" s="122"/>
      <c r="UZY6" s="122"/>
      <c r="VAF6" s="122"/>
      <c r="VAI6" s="122"/>
      <c r="VAL6" s="122"/>
      <c r="VAN6" s="122"/>
      <c r="VAQ6" s="122"/>
      <c r="VAT6" s="122"/>
      <c r="VIZ6" s="122"/>
      <c r="VJB6" s="122"/>
      <c r="VJG6" s="122"/>
      <c r="VJJ6" s="122"/>
      <c r="VJM6" s="122"/>
      <c r="VJO6" s="122"/>
      <c r="VJR6" s="122"/>
      <c r="VJU6" s="122"/>
      <c r="VKB6" s="122"/>
      <c r="VKE6" s="122"/>
      <c r="VKH6" s="122"/>
      <c r="VKJ6" s="122"/>
      <c r="VKM6" s="122"/>
      <c r="VKP6" s="122"/>
      <c r="VSV6" s="122"/>
      <c r="VSX6" s="122"/>
      <c r="VTC6" s="122"/>
      <c r="VTF6" s="122"/>
      <c r="VTI6" s="122"/>
      <c r="VTK6" s="122"/>
      <c r="VTN6" s="122"/>
      <c r="VTQ6" s="122"/>
      <c r="VTX6" s="122"/>
      <c r="VUA6" s="122"/>
      <c r="VUD6" s="122"/>
      <c r="VUF6" s="122"/>
      <c r="VUI6" s="122"/>
      <c r="VUL6" s="122"/>
      <c r="WCR6" s="122"/>
      <c r="WCT6" s="122"/>
      <c r="WCY6" s="122"/>
      <c r="WDB6" s="122"/>
      <c r="WDE6" s="122"/>
      <c r="WDG6" s="122"/>
      <c r="WDJ6" s="122"/>
      <c r="WDM6" s="122"/>
      <c r="WDT6" s="122"/>
      <c r="WDW6" s="122"/>
      <c r="WDZ6" s="122"/>
      <c r="WEB6" s="122"/>
      <c r="WEE6" s="122"/>
      <c r="WEH6" s="122"/>
      <c r="WMN6" s="122"/>
      <c r="WMP6" s="122"/>
      <c r="WMU6" s="122"/>
      <c r="WMX6" s="122"/>
      <c r="WNA6" s="122"/>
      <c r="WNC6" s="122"/>
      <c r="WNF6" s="122"/>
      <c r="WNI6" s="122"/>
      <c r="WNP6" s="122"/>
      <c r="WNS6" s="122"/>
      <c r="WNV6" s="122"/>
      <c r="WNX6" s="122"/>
      <c r="WOA6" s="122"/>
      <c r="WOD6" s="122"/>
      <c r="WWJ6" s="122"/>
      <c r="WWL6" s="122"/>
      <c r="WWQ6" s="122"/>
      <c r="WWT6" s="122"/>
      <c r="WWW6" s="122"/>
      <c r="WWY6" s="122"/>
      <c r="WXB6" s="122"/>
      <c r="WXE6" s="122"/>
      <c r="WXL6" s="122"/>
      <c r="WXO6" s="122"/>
      <c r="WXR6" s="122"/>
      <c r="WXT6" s="122"/>
      <c r="WXW6" s="122"/>
      <c r="WXZ6" s="122"/>
    </row>
    <row r="7" spans="1:838 1052:1862 2076:2886 3100:3910 4124:4934 5148:5958 6172:6982 7196:8006 8220:9030 9244:10054 10268:11078 11292:12102 12316:13126 13340:14150 14364:15174 15388:16198" s="1" customFormat="1" ht="57.6" x14ac:dyDescent="0.3">
      <c r="A7" s="702" t="s">
        <v>191</v>
      </c>
      <c r="B7" s="701" t="s">
        <v>82</v>
      </c>
      <c r="C7" s="701" t="s">
        <v>89</v>
      </c>
      <c r="D7" s="701" t="s">
        <v>76</v>
      </c>
      <c r="E7" s="701" t="s">
        <v>34</v>
      </c>
      <c r="F7" s="734" t="s">
        <v>1930</v>
      </c>
      <c r="G7" s="987" t="s">
        <v>759</v>
      </c>
      <c r="H7" s="734" t="s">
        <v>760</v>
      </c>
      <c r="I7" s="734" t="s">
        <v>1931</v>
      </c>
      <c r="J7" s="701" t="s">
        <v>92</v>
      </c>
      <c r="K7" s="701">
        <v>3</v>
      </c>
      <c r="L7" s="725">
        <f>IF(J7="Diaria",+(K7/360),IF(J7="Mensual",+(K7/12),IF(J7="Bimestral",+(K7/6),IF(J7="Trimestral",+(K7/4),IF(J7="Semestral",+(K7/2),IF(J7="Anual",+(K7/1),""))))))</f>
        <v>1.5</v>
      </c>
      <c r="M7" s="701" t="s">
        <v>29</v>
      </c>
      <c r="N7" s="70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701" t="s">
        <v>70</v>
      </c>
      <c r="P7" s="70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v>
      </c>
      <c r="Q7" s="701" t="s">
        <v>70</v>
      </c>
      <c r="R7" s="70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29" t="s">
        <v>57</v>
      </c>
      <c r="T7" s="729" t="s">
        <v>43</v>
      </c>
      <c r="U7" s="729">
        <f>+MAX(N7,P7,R7)</f>
        <v>0.2</v>
      </c>
      <c r="V7" s="730" t="str">
        <f>IF(L7&lt;=20%,"Muy baja",IF(L7&lt;=40%,"Baja",IF(L7&lt;=60%,"Media",IF(L7&lt;=80%,"Alta",IF(L7&lt;=100%,"Muy alta",IF(L7&gt;=100%,"Muy alta",""))))))</f>
        <v>Muy alta</v>
      </c>
      <c r="W7" s="726">
        <f>+IFERROR(VLOOKUP(V7,[3]Fórmula!$F$1:$G$6,2,FALSE),"")</f>
        <v>1</v>
      </c>
      <c r="X7" s="730" t="str">
        <f>IF(U7=20%,"Leve",IF(U7=40%,"Menor",IF(U7=60%,"Moderado",IF(U7=80%,"Mayor",IF(U7=100%,"Catastrófico","")))))</f>
        <v>Leve</v>
      </c>
      <c r="Y7" s="726">
        <f>+IFERROR(VLOOKUP(X7,[3]Fórmula!$H$1:$I$6,2,FALSE),"")</f>
        <v>0.2</v>
      </c>
      <c r="Z7" s="807" t="str">
        <f>+IFERROR(VLOOKUP(V7&amp;X7,[3]Fórmula!$C$2:$D$26,2,FALSE),"")</f>
        <v>Alto</v>
      </c>
      <c r="AA7" s="726">
        <f>IF(Z7="Bajo",25%,IF(Z7="Moderado",50%,IF(Z7="Alto",75%,IF(Z7="Extremo",100%,""))))</f>
        <v>0.75</v>
      </c>
      <c r="AB7" s="728" t="s">
        <v>761</v>
      </c>
      <c r="AC7" s="483" t="s">
        <v>762</v>
      </c>
      <c r="AD7" s="678" t="s">
        <v>763</v>
      </c>
      <c r="AE7" s="483" t="s">
        <v>54</v>
      </c>
      <c r="AF7" s="492">
        <f t="shared" si="0"/>
        <v>0.25</v>
      </c>
      <c r="AG7" s="483" t="s">
        <v>199</v>
      </c>
      <c r="AH7" s="492">
        <f t="shared" si="1"/>
        <v>0.15</v>
      </c>
      <c r="AI7" s="492">
        <f t="shared" si="2"/>
        <v>0.4</v>
      </c>
      <c r="AJ7" s="483" t="s">
        <v>200</v>
      </c>
      <c r="AK7" s="483" t="s">
        <v>201</v>
      </c>
      <c r="AL7" s="483" t="s">
        <v>764</v>
      </c>
      <c r="AM7" s="483" t="s">
        <v>23</v>
      </c>
      <c r="AN7" s="483" t="s">
        <v>765</v>
      </c>
      <c r="AO7" s="483" t="s">
        <v>24</v>
      </c>
      <c r="AP7" s="483" t="s">
        <v>92</v>
      </c>
      <c r="AQ7" s="483" t="s">
        <v>766</v>
      </c>
      <c r="AR7" s="483" t="s">
        <v>206</v>
      </c>
      <c r="AS7" s="483" t="s">
        <v>767</v>
      </c>
      <c r="AT7" s="483" t="s">
        <v>208</v>
      </c>
      <c r="AU7" s="483">
        <f>+AA7*AI7</f>
        <v>0.30000000000000004</v>
      </c>
      <c r="AV7" s="492">
        <f>+AA7-AU7</f>
        <v>0.44999999999999996</v>
      </c>
      <c r="AW7" s="807" t="str">
        <f>+IF(C7="Corrupción","Moderado",IF(AV9&lt;=25%,"Bajo",IF(AV9&lt;=50%,"Moderado",IF(AV9&lt;=75%,"Alto",IF(AV9&gt;75%,"Extremo","")))))</f>
        <v>Bajo</v>
      </c>
      <c r="AX7" s="723" t="s">
        <v>56</v>
      </c>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387">
        <v>1</v>
      </c>
      <c r="BW7" s="613" t="s">
        <v>768</v>
      </c>
      <c r="BX7" s="587" t="str">
        <f t="shared" si="4"/>
        <v>Profesional III de la Unidad de Apuestas</v>
      </c>
      <c r="BY7" s="388">
        <v>44774</v>
      </c>
      <c r="BZ7" s="388">
        <v>44926</v>
      </c>
      <c r="CA7" s="587" t="s">
        <v>769</v>
      </c>
      <c r="CB7" s="380">
        <v>44985</v>
      </c>
      <c r="CC7" s="529" t="s">
        <v>770</v>
      </c>
      <c r="CD7" s="383"/>
      <c r="CE7" s="381">
        <v>45046</v>
      </c>
      <c r="CF7" s="382"/>
      <c r="CG7" s="383"/>
      <c r="CH7" s="381">
        <v>45107</v>
      </c>
      <c r="CI7" s="383"/>
      <c r="CJ7" s="383"/>
      <c r="CK7" s="381">
        <v>45169</v>
      </c>
      <c r="CL7" s="383"/>
      <c r="CM7" s="383"/>
      <c r="CN7" s="381">
        <v>45230</v>
      </c>
      <c r="CO7" s="383"/>
      <c r="CP7" s="383"/>
      <c r="CQ7" s="381">
        <v>45291</v>
      </c>
      <c r="CR7" s="578"/>
      <c r="CS7" s="361"/>
    </row>
    <row r="8" spans="1:838 1052:1862 2076:2886 3100:3910 4124:4934 5148:5958 6172:6982 7196:8006 8220:9030 9244:10054 10268:11078 11292:12102 12316:13126 13340:14150 14364:15174 15388:16198" ht="96.6" x14ac:dyDescent="0.3">
      <c r="A8" s="829"/>
      <c r="B8" s="820"/>
      <c r="C8" s="820"/>
      <c r="D8" s="820"/>
      <c r="E8" s="820"/>
      <c r="F8" s="820"/>
      <c r="G8" s="826"/>
      <c r="H8" s="820"/>
      <c r="I8" s="820"/>
      <c r="J8" s="820"/>
      <c r="K8" s="820"/>
      <c r="L8" s="855"/>
      <c r="M8" s="820"/>
      <c r="N8" s="701"/>
      <c r="O8" s="820"/>
      <c r="P8" s="701"/>
      <c r="Q8" s="820"/>
      <c r="R8" s="701"/>
      <c r="S8" s="814"/>
      <c r="T8" s="814"/>
      <c r="U8" s="729"/>
      <c r="V8" s="816"/>
      <c r="W8" s="726"/>
      <c r="X8" s="816"/>
      <c r="Y8" s="726"/>
      <c r="Z8" s="816"/>
      <c r="AA8" s="726"/>
      <c r="AB8" s="830"/>
      <c r="AC8" s="529" t="s">
        <v>771</v>
      </c>
      <c r="AD8" s="677" t="s">
        <v>772</v>
      </c>
      <c r="AE8" s="529" t="s">
        <v>54</v>
      </c>
      <c r="AF8" s="545">
        <f t="shared" si="0"/>
        <v>0.25</v>
      </c>
      <c r="AG8" s="529" t="s">
        <v>199</v>
      </c>
      <c r="AH8" s="545">
        <f t="shared" si="1"/>
        <v>0.15</v>
      </c>
      <c r="AI8" s="545">
        <f t="shared" si="2"/>
        <v>0.4</v>
      </c>
      <c r="AJ8" s="529" t="s">
        <v>200</v>
      </c>
      <c r="AK8" s="529" t="s">
        <v>201</v>
      </c>
      <c r="AL8" s="529" t="s">
        <v>773</v>
      </c>
      <c r="AM8" s="529" t="s">
        <v>23</v>
      </c>
      <c r="AN8" s="529" t="s">
        <v>765</v>
      </c>
      <c r="AO8" s="529" t="s">
        <v>24</v>
      </c>
      <c r="AP8" s="529" t="s">
        <v>63</v>
      </c>
      <c r="AQ8" s="529" t="s">
        <v>774</v>
      </c>
      <c r="AR8" s="529" t="s">
        <v>206</v>
      </c>
      <c r="AS8" s="529" t="s">
        <v>735</v>
      </c>
      <c r="AT8" s="529" t="s">
        <v>208</v>
      </c>
      <c r="AU8" s="483">
        <f>+AV7*AI8</f>
        <v>0.18</v>
      </c>
      <c r="AV8" s="492">
        <f>+AV7-AU8</f>
        <v>0.26999999999999996</v>
      </c>
      <c r="AW8" s="816"/>
      <c r="AX8" s="812"/>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389">
        <v>2</v>
      </c>
      <c r="BW8" s="529" t="s">
        <v>775</v>
      </c>
      <c r="BX8" s="529" t="str">
        <f t="shared" si="4"/>
        <v>Unidad de Apuestas y Control de Juegos</v>
      </c>
      <c r="BY8" s="379">
        <v>44927</v>
      </c>
      <c r="BZ8" s="379">
        <v>45291</v>
      </c>
      <c r="CA8" s="529" t="s">
        <v>776</v>
      </c>
      <c r="CB8" s="380">
        <v>44985</v>
      </c>
      <c r="CC8" s="529" t="s">
        <v>777</v>
      </c>
      <c r="CD8" s="612" t="s">
        <v>778</v>
      </c>
      <c r="CE8" s="381">
        <v>45046</v>
      </c>
      <c r="CG8" s="383"/>
      <c r="CH8" s="381">
        <v>45107</v>
      </c>
      <c r="CI8" s="383"/>
      <c r="CJ8" s="383"/>
      <c r="CK8" s="381">
        <v>45169</v>
      </c>
      <c r="CL8" s="383"/>
      <c r="CM8" s="383"/>
      <c r="CN8" s="381">
        <v>45230</v>
      </c>
      <c r="CO8" s="383"/>
      <c r="CP8" s="383"/>
      <c r="CQ8" s="381">
        <v>45291</v>
      </c>
      <c r="CR8" s="360"/>
      <c r="CS8" s="359"/>
    </row>
    <row r="9" spans="1:838 1052:1862 2076:2886 3100:3910 4124:4934 5148:5958 6172:6982 7196:8006 8220:9030 9244:10054 10268:11078 11292:12102 12316:13126 13340:14150 14364:15174 15388:16198" ht="143.25" customHeight="1" x14ac:dyDescent="0.3">
      <c r="A9" s="829"/>
      <c r="B9" s="820"/>
      <c r="C9" s="820"/>
      <c r="D9" s="820"/>
      <c r="E9" s="820"/>
      <c r="F9" s="820"/>
      <c r="G9" s="826"/>
      <c r="H9" s="820"/>
      <c r="I9" s="820"/>
      <c r="J9" s="820"/>
      <c r="K9" s="820"/>
      <c r="L9" s="855"/>
      <c r="M9" s="820"/>
      <c r="N9" s="701"/>
      <c r="O9" s="820"/>
      <c r="P9" s="701"/>
      <c r="Q9" s="820"/>
      <c r="R9" s="701"/>
      <c r="S9" s="814"/>
      <c r="T9" s="814"/>
      <c r="U9" s="729"/>
      <c r="V9" s="816"/>
      <c r="W9" s="726"/>
      <c r="X9" s="816"/>
      <c r="Y9" s="726"/>
      <c r="Z9" s="816"/>
      <c r="AA9" s="726"/>
      <c r="AB9" s="830"/>
      <c r="AC9" s="529" t="s">
        <v>779</v>
      </c>
      <c r="AD9" s="677" t="s">
        <v>780</v>
      </c>
      <c r="AE9" s="529" t="s">
        <v>37</v>
      </c>
      <c r="AF9" s="545">
        <f t="shared" si="0"/>
        <v>0.15</v>
      </c>
      <c r="AG9" s="529" t="s">
        <v>199</v>
      </c>
      <c r="AH9" s="545">
        <f t="shared" si="1"/>
        <v>0.15</v>
      </c>
      <c r="AI9" s="545">
        <f t="shared" si="2"/>
        <v>0.3</v>
      </c>
      <c r="AJ9" s="529" t="s">
        <v>200</v>
      </c>
      <c r="AK9" s="529" t="s">
        <v>201</v>
      </c>
      <c r="AL9" s="529" t="s">
        <v>781</v>
      </c>
      <c r="AM9" s="529" t="s">
        <v>23</v>
      </c>
      <c r="AN9" s="529" t="s">
        <v>782</v>
      </c>
      <c r="AO9" s="529" t="s">
        <v>40</v>
      </c>
      <c r="AP9" s="529" t="s">
        <v>204</v>
      </c>
      <c r="AQ9" s="529" t="s">
        <v>783</v>
      </c>
      <c r="AR9" s="529" t="s">
        <v>206</v>
      </c>
      <c r="AS9" s="529" t="s">
        <v>735</v>
      </c>
      <c r="AT9" s="529" t="s">
        <v>208</v>
      </c>
      <c r="AU9" s="483">
        <f>+AV8*AI9</f>
        <v>8.0999999999999989E-2</v>
      </c>
      <c r="AV9" s="492">
        <f>+AV8-AU9</f>
        <v>0.18899999999999997</v>
      </c>
      <c r="AW9" s="816"/>
      <c r="AX9" s="812"/>
      <c r="AY9" s="620"/>
      <c r="AZ9" s="620"/>
      <c r="BA9" s="620"/>
      <c r="BB9" s="620"/>
      <c r="BC9" s="620"/>
      <c r="BD9" s="620"/>
      <c r="BE9" s="620"/>
      <c r="BF9" s="620"/>
      <c r="BG9" s="620"/>
      <c r="BH9" s="620"/>
      <c r="BI9" s="620"/>
      <c r="BJ9" s="620"/>
      <c r="BK9" s="620"/>
      <c r="BL9" s="620"/>
      <c r="BM9" s="620"/>
      <c r="BN9" s="620"/>
      <c r="BO9" s="620"/>
      <c r="BP9" s="620"/>
      <c r="BQ9" s="620"/>
      <c r="BR9" s="620"/>
      <c r="BS9" s="620"/>
      <c r="BT9" s="620"/>
      <c r="BU9" s="620"/>
      <c r="BV9" s="389">
        <v>3</v>
      </c>
      <c r="BW9" s="529" t="s">
        <v>784</v>
      </c>
      <c r="BX9" s="370" t="str">
        <f t="shared" si="4"/>
        <v>Unidad de Apuestas y Control de Juegos</v>
      </c>
      <c r="BY9" s="379">
        <v>44927</v>
      </c>
      <c r="BZ9" s="379">
        <v>45291</v>
      </c>
      <c r="CA9" s="529" t="str">
        <f>+AQ9</f>
        <v>Oficio de requerimiento</v>
      </c>
      <c r="CB9" s="380">
        <v>44985</v>
      </c>
      <c r="CC9" s="529" t="s">
        <v>785</v>
      </c>
      <c r="CD9" s="614" t="s">
        <v>786</v>
      </c>
      <c r="CE9" s="381">
        <v>45046</v>
      </c>
      <c r="CF9" s="382"/>
      <c r="CG9" s="383"/>
      <c r="CH9" s="381">
        <v>45107</v>
      </c>
      <c r="CI9" s="383"/>
      <c r="CJ9" s="383"/>
      <c r="CK9" s="381">
        <v>45169</v>
      </c>
      <c r="CL9" s="383"/>
      <c r="CM9" s="383"/>
      <c r="CN9" s="381">
        <v>45230</v>
      </c>
      <c r="CO9" s="383"/>
      <c r="CP9" s="383"/>
      <c r="CQ9" s="381">
        <v>45291</v>
      </c>
      <c r="CR9" s="360"/>
      <c r="CS9" s="359"/>
    </row>
    <row r="10" spans="1:838 1052:1862 2076:2886 3100:3910 4124:4934 5148:5958 6172:6982 7196:8006 8220:9030 9244:10054 10268:11078 11292:12102 12316:13126 13340:14150 14364:15174 15388:16198" ht="151.5" customHeight="1" x14ac:dyDescent="0.3">
      <c r="A10" s="532" t="s">
        <v>201</v>
      </c>
      <c r="B10" s="529" t="s">
        <v>82</v>
      </c>
      <c r="C10" s="529" t="s">
        <v>89</v>
      </c>
      <c r="D10" s="529" t="s">
        <v>12</v>
      </c>
      <c r="E10" s="529" t="s">
        <v>34</v>
      </c>
      <c r="F10" s="529" t="s">
        <v>787</v>
      </c>
      <c r="G10" s="535" t="s">
        <v>788</v>
      </c>
      <c r="H10" s="529" t="s">
        <v>789</v>
      </c>
      <c r="I10" s="529" t="s">
        <v>790</v>
      </c>
      <c r="J10" s="529" t="s">
        <v>92</v>
      </c>
      <c r="K10" s="529">
        <v>1</v>
      </c>
      <c r="L10" s="531">
        <f>IF(J10="Diaria",+(K10/360),IF(J10="Mensual",+(K10/12),IF(J10="Bimestral",+(K10/6),IF(J10="Trimestral",+(K10/4),IF(J10="Semestral",+(K10/2),IF(J10="Anual",+(K10/1),""))))))</f>
        <v>0.5</v>
      </c>
      <c r="M10" s="529" t="s">
        <v>60</v>
      </c>
      <c r="N10" s="48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529" t="s">
        <v>84</v>
      </c>
      <c r="P10" s="483" t="str">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
      </c>
      <c r="Q10" s="529" t="s">
        <v>62</v>
      </c>
      <c r="R10" s="48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0.6</v>
      </c>
      <c r="S10" s="536" t="s">
        <v>26</v>
      </c>
      <c r="T10" s="536" t="s">
        <v>43</v>
      </c>
      <c r="U10" s="478">
        <f>+MAX(N10,P10,R10)</f>
        <v>0.6</v>
      </c>
      <c r="V10" s="541" t="str">
        <f>IF(L10&lt;=20%,"Muy baja",IF(L10&lt;=40%,"Baja",IF(L10&lt;=60%,"Media",IF(L10&lt;=80%,"Alta",IF(L10&lt;=100%,"Muy alta",IF(L10&gt;=100%,"Muy alta",""))))))</f>
        <v>Media</v>
      </c>
      <c r="W10" s="481">
        <f>+IFERROR(VLOOKUP(V10,[3]Fórmula!$F$1:$G$6,2,FALSE),"")</f>
        <v>0.6</v>
      </c>
      <c r="X10" s="544" t="str">
        <f>IF(U10=20%,"Leve",IF(U10=40%,"Menor",IF(U10=60%,"Moderado",IF(U10=80%,"Mayor",IF(U10=100%,"Catastrófico","")))))</f>
        <v>Moderado</v>
      </c>
      <c r="Y10" s="481">
        <f>+IFERROR(VLOOKUP(X10,[3]Fórmula!$H$1:$I$6,2,FALSE),"")</f>
        <v>0.6</v>
      </c>
      <c r="Z10" s="544" t="str">
        <f>+IFERROR(VLOOKUP(V10&amp;X10,[3]Fórmula!$C$2:$D$26,2,FALSE),"")</f>
        <v>Moderado</v>
      </c>
      <c r="AA10" s="481">
        <f>IF(Z10="Bajo",25%,IF(Z10="Moderado",50%,IF(Z10="Alto",75%,IF(Z10="Extremo",100%,""))))</f>
        <v>0.5</v>
      </c>
      <c r="AB10" s="375" t="s">
        <v>791</v>
      </c>
      <c r="AC10" s="529" t="s">
        <v>792</v>
      </c>
      <c r="AD10" s="677" t="s">
        <v>793</v>
      </c>
      <c r="AE10" s="529" t="s">
        <v>54</v>
      </c>
      <c r="AF10" s="545">
        <f t="shared" si="0"/>
        <v>0.25</v>
      </c>
      <c r="AG10" s="529" t="s">
        <v>199</v>
      </c>
      <c r="AH10" s="545">
        <f t="shared" si="1"/>
        <v>0.15</v>
      </c>
      <c r="AI10" s="545">
        <f t="shared" si="2"/>
        <v>0.4</v>
      </c>
      <c r="AJ10" s="529" t="s">
        <v>200</v>
      </c>
      <c r="AK10" s="529" t="s">
        <v>201</v>
      </c>
      <c r="AL10" s="529" t="s">
        <v>794</v>
      </c>
      <c r="AM10" s="529" t="s">
        <v>23</v>
      </c>
      <c r="AN10" s="529" t="s">
        <v>795</v>
      </c>
      <c r="AO10" s="529" t="s">
        <v>24</v>
      </c>
      <c r="AP10" s="529" t="s">
        <v>92</v>
      </c>
      <c r="AQ10" s="529" t="s">
        <v>796</v>
      </c>
      <c r="AR10" s="529" t="s">
        <v>206</v>
      </c>
      <c r="AS10" s="529" t="s">
        <v>735</v>
      </c>
      <c r="AT10" s="529" t="s">
        <v>208</v>
      </c>
      <c r="AU10" s="483">
        <f>+AA10*AI10</f>
        <v>0.2</v>
      </c>
      <c r="AV10" s="492">
        <f>+AA10-AU10</f>
        <v>0.3</v>
      </c>
      <c r="AW10" s="534" t="str">
        <f>IF(AV10&lt;=25%,"Bajo",IF(AV10&lt;=50%,"Moderado",IF(AV10&lt;=75%,"Alto",IF(AV10&gt;75%,"Extremo",""))))</f>
        <v>Moderado</v>
      </c>
      <c r="AX10" s="542" t="s">
        <v>56</v>
      </c>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378">
        <v>1</v>
      </c>
      <c r="BW10" s="529" t="s">
        <v>797</v>
      </c>
      <c r="BX10" s="370" t="str">
        <f t="shared" si="4"/>
        <v>Unidad de Apuestas y Control de Juegos</v>
      </c>
      <c r="BY10" s="379">
        <v>44927</v>
      </c>
      <c r="BZ10" s="379">
        <v>45291</v>
      </c>
      <c r="CA10" s="529" t="str">
        <f>+AQ10</f>
        <v>Plan de contingencia vigente
'Documento metodológico</v>
      </c>
      <c r="CB10" s="380">
        <v>44985</v>
      </c>
      <c r="CC10" s="529" t="s">
        <v>798</v>
      </c>
      <c r="CD10" s="614" t="s">
        <v>799</v>
      </c>
      <c r="CE10" s="381">
        <v>45046</v>
      </c>
      <c r="CF10" s="382"/>
      <c r="CG10" s="614"/>
      <c r="CH10" s="381">
        <v>45107</v>
      </c>
      <c r="CI10" s="383"/>
      <c r="CJ10" s="383"/>
      <c r="CK10" s="381">
        <v>45169</v>
      </c>
      <c r="CL10" s="383"/>
      <c r="CM10" s="383"/>
      <c r="CN10" s="381">
        <v>45230</v>
      </c>
      <c r="CO10" s="383"/>
      <c r="CP10" s="383"/>
      <c r="CQ10" s="381">
        <v>45291</v>
      </c>
      <c r="CR10" s="360"/>
      <c r="CS10" s="359"/>
    </row>
    <row r="11" spans="1:838 1052:1862 2076:2886 3100:3910 4124:4934 5148:5958 6172:6982 7196:8006 8220:9030 9244:10054 10268:11078 11292:12102 12316:13126 13340:14150 14364:15174 15388:16198" ht="184.5" customHeight="1" x14ac:dyDescent="0.3">
      <c r="A11" s="829" t="s">
        <v>201</v>
      </c>
      <c r="B11" s="820" t="s">
        <v>82</v>
      </c>
      <c r="C11" s="820" t="s">
        <v>55</v>
      </c>
      <c r="D11" s="820" t="s">
        <v>17</v>
      </c>
      <c r="E11" s="820" t="s">
        <v>64</v>
      </c>
      <c r="F11" s="820" t="s">
        <v>214</v>
      </c>
      <c r="G11" s="826" t="s">
        <v>215</v>
      </c>
      <c r="H11" s="820" t="s">
        <v>216</v>
      </c>
      <c r="I11" s="820" t="s">
        <v>800</v>
      </c>
      <c r="J11" s="820" t="s">
        <v>86</v>
      </c>
      <c r="K11" s="820">
        <v>1</v>
      </c>
      <c r="L11" s="855">
        <f>IF(J11="Diaria",+(K11/360),IF(J11="Mensual",+(K11/12),IF(J11="Bimestral",+(K11/6),IF(J11="Trimestral",+(K11/4),IF(J11="Semestral",+(K11/2),IF(J11="Anual",+(K11/1),""))))))</f>
        <v>0.25</v>
      </c>
      <c r="M11" s="820" t="s">
        <v>72</v>
      </c>
      <c r="N11" s="701">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0.8</v>
      </c>
      <c r="O11" s="820" t="s">
        <v>61</v>
      </c>
      <c r="P11" s="701">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820" t="s">
        <v>70</v>
      </c>
      <c r="R11" s="701">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14" t="s">
        <v>57</v>
      </c>
      <c r="T11" s="814" t="s">
        <v>58</v>
      </c>
      <c r="U11" s="729">
        <f>+MAX(N11,P11,R11)</f>
        <v>0.8</v>
      </c>
      <c r="V11" s="816" t="str">
        <f>IF(L11&lt;=20%,"Muy baja",IF(L11&lt;=40%,"Baja",IF(L11&lt;=60%,"Media",IF(L11&lt;=80%,"Alta",IF(L11&lt;=100%,"Muy alta",IF(L11&gt;=100%,"Muy alta",""))))))</f>
        <v>Baja</v>
      </c>
      <c r="W11" s="726">
        <f>+IFERROR(VLOOKUP(V11,[3]Fórmula!$F$1:$G$6,2,FALSE),"")</f>
        <v>0.4</v>
      </c>
      <c r="X11" s="843" t="str">
        <f>IF(U11=20%,"Leve",IF(U11=40%,"Menor",IF(U11=60%,"Moderado",IF(U11=80%,"Mayor",IF(U11=100%,"Catastrófico","")))))</f>
        <v>Mayor</v>
      </c>
      <c r="Y11" s="726">
        <f>+IFERROR(VLOOKUP(X11,[3]Fórmula!$H$1:$I$6,2,FALSE),"")</f>
        <v>0.8</v>
      </c>
      <c r="Z11" s="843" t="str">
        <f>+IFERROR(VLOOKUP(V11&amp;X11,[3]Fórmula!$C$2:$D$26,2,FALSE),"")</f>
        <v>Alto</v>
      </c>
      <c r="AA11" s="726">
        <f>IF(Z11="Bajo",25%,IF(Z11="Moderado",50%,IF(Z11="Alto",75%,IF(Z11="Extremo",100%,""))))</f>
        <v>0.75</v>
      </c>
      <c r="AB11" s="830" t="s">
        <v>801</v>
      </c>
      <c r="AC11" s="529" t="s">
        <v>802</v>
      </c>
      <c r="AD11" s="677" t="s">
        <v>803</v>
      </c>
      <c r="AE11" s="529" t="s">
        <v>54</v>
      </c>
      <c r="AF11" s="545">
        <f t="shared" si="0"/>
        <v>0.25</v>
      </c>
      <c r="AG11" s="529" t="s">
        <v>199</v>
      </c>
      <c r="AH11" s="545">
        <f t="shared" si="1"/>
        <v>0.15</v>
      </c>
      <c r="AI11" s="545">
        <f t="shared" si="2"/>
        <v>0.4</v>
      </c>
      <c r="AJ11" s="529" t="s">
        <v>200</v>
      </c>
      <c r="AK11" s="529" t="s">
        <v>201</v>
      </c>
      <c r="AL11" s="529" t="s">
        <v>804</v>
      </c>
      <c r="AM11" s="529" t="s">
        <v>23</v>
      </c>
      <c r="AN11" s="529" t="s">
        <v>805</v>
      </c>
      <c r="AO11" s="529" t="s">
        <v>24</v>
      </c>
      <c r="AP11" s="529" t="s">
        <v>86</v>
      </c>
      <c r="AQ11" s="529" t="s">
        <v>805</v>
      </c>
      <c r="AR11" s="529" t="s">
        <v>206</v>
      </c>
      <c r="AS11" s="529" t="s">
        <v>806</v>
      </c>
      <c r="AT11" s="529" t="s">
        <v>208</v>
      </c>
      <c r="AU11" s="701">
        <f>+AA11*AI11</f>
        <v>0.30000000000000004</v>
      </c>
      <c r="AV11" s="725">
        <f>+AA11-AU11</f>
        <v>0.44999999999999996</v>
      </c>
      <c r="AW11" s="810" t="str">
        <f>IF(AV11&lt;=25%,"Bajo",IF(AV11&lt;=50%,"Moderado",IF(AV11&lt;=75%,"Alto",IF(AV11&gt;75%,"Extremo",""))))</f>
        <v>Moderado</v>
      </c>
      <c r="AX11" s="812" t="s">
        <v>56</v>
      </c>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390">
        <v>1</v>
      </c>
      <c r="BW11" s="529" t="s">
        <v>807</v>
      </c>
      <c r="BX11" s="370" t="str">
        <f t="shared" si="4"/>
        <v>Responsable de la Unidad de Apuestas y Control de Juegos</v>
      </c>
      <c r="BY11" s="379">
        <v>44927</v>
      </c>
      <c r="BZ11" s="379">
        <v>45291</v>
      </c>
      <c r="CA11" s="376" t="s">
        <v>808</v>
      </c>
      <c r="CB11" s="380">
        <v>44985</v>
      </c>
      <c r="CC11" s="529" t="s">
        <v>809</v>
      </c>
      <c r="CD11" s="126" t="s">
        <v>810</v>
      </c>
      <c r="CE11" s="381">
        <v>45046</v>
      </c>
      <c r="CF11" s="382"/>
      <c r="CG11" s="383"/>
      <c r="CH11" s="381">
        <v>45107</v>
      </c>
      <c r="CI11" s="383"/>
      <c r="CJ11" s="383"/>
      <c r="CK11" s="381">
        <v>45169</v>
      </c>
      <c r="CL11" s="383"/>
      <c r="CM11" s="383"/>
      <c r="CN11" s="381">
        <v>45230</v>
      </c>
      <c r="CO11" s="383"/>
      <c r="CP11" s="383"/>
      <c r="CQ11" s="381">
        <v>45291</v>
      </c>
      <c r="CR11" s="360"/>
      <c r="CS11" s="359"/>
    </row>
    <row r="12" spans="1:838 1052:1862 2076:2886 3100:3910 4124:4934 5148:5958 6172:6982 7196:8006 8220:9030 9244:10054 10268:11078 11292:12102 12316:13126 13340:14150 14364:15174 15388:16198" ht="193.5" customHeight="1" x14ac:dyDescent="0.3">
      <c r="A12" s="829"/>
      <c r="B12" s="820"/>
      <c r="C12" s="820"/>
      <c r="D12" s="820"/>
      <c r="E12" s="820"/>
      <c r="F12" s="820"/>
      <c r="G12" s="826"/>
      <c r="H12" s="820"/>
      <c r="I12" s="820"/>
      <c r="J12" s="820"/>
      <c r="K12" s="820"/>
      <c r="L12" s="855"/>
      <c r="M12" s="820"/>
      <c r="N12" s="701"/>
      <c r="O12" s="820"/>
      <c r="P12" s="701"/>
      <c r="Q12" s="820"/>
      <c r="R12" s="701"/>
      <c r="S12" s="814"/>
      <c r="T12" s="814"/>
      <c r="U12" s="729"/>
      <c r="V12" s="816"/>
      <c r="W12" s="726"/>
      <c r="X12" s="843"/>
      <c r="Y12" s="726"/>
      <c r="Z12" s="843"/>
      <c r="AA12" s="726"/>
      <c r="AB12" s="830"/>
      <c r="AC12" s="529" t="s">
        <v>241</v>
      </c>
      <c r="AD12" s="679" t="s">
        <v>242</v>
      </c>
      <c r="AE12" s="529" t="s">
        <v>54</v>
      </c>
      <c r="AF12" s="545">
        <f>IF(AE12="Preventivo",25%,IF(AE12="Detectivo",15%,IF(AE12="Correctivo",10%,"")))</f>
        <v>0.25</v>
      </c>
      <c r="AG12" s="529" t="s">
        <v>199</v>
      </c>
      <c r="AH12" s="545">
        <f>IF(AG12="Manual",15%,IF(AG12="Automático",25%,""))</f>
        <v>0.15</v>
      </c>
      <c r="AI12" s="545">
        <f>+AH12+AF12</f>
        <v>0.4</v>
      </c>
      <c r="AJ12" s="529" t="s">
        <v>200</v>
      </c>
      <c r="AK12" s="529" t="s">
        <v>201</v>
      </c>
      <c r="AL12" s="529" t="s">
        <v>221</v>
      </c>
      <c r="AM12" s="529" t="s">
        <v>23</v>
      </c>
      <c r="AN12" s="529" t="s">
        <v>811</v>
      </c>
      <c r="AO12" s="529" t="s">
        <v>24</v>
      </c>
      <c r="AP12" s="529" t="s">
        <v>86</v>
      </c>
      <c r="AQ12" s="529" t="s">
        <v>812</v>
      </c>
      <c r="AR12" s="529" t="s">
        <v>206</v>
      </c>
      <c r="AS12" s="529" t="s">
        <v>806</v>
      </c>
      <c r="AT12" s="529" t="s">
        <v>208</v>
      </c>
      <c r="AU12" s="701"/>
      <c r="AV12" s="725"/>
      <c r="AW12" s="810"/>
      <c r="AX12" s="812"/>
      <c r="AY12" s="620"/>
      <c r="AZ12" s="620"/>
      <c r="BA12" s="620"/>
      <c r="BB12" s="620"/>
      <c r="BC12" s="620"/>
      <c r="BD12" s="620"/>
      <c r="BE12" s="620"/>
      <c r="BF12" s="620"/>
      <c r="BG12" s="620"/>
      <c r="BH12" s="620"/>
      <c r="BI12" s="620"/>
      <c r="BJ12" s="620"/>
      <c r="BK12" s="620"/>
      <c r="BL12" s="620"/>
      <c r="BM12" s="620"/>
      <c r="BN12" s="620"/>
      <c r="BO12" s="620"/>
      <c r="BP12" s="620"/>
      <c r="BQ12" s="620"/>
      <c r="BR12" s="620"/>
      <c r="BS12" s="620"/>
      <c r="BT12" s="620"/>
      <c r="BU12" s="620"/>
      <c r="BV12" s="390">
        <v>2</v>
      </c>
      <c r="BW12" s="529" t="s">
        <v>813</v>
      </c>
      <c r="BX12" s="376" t="s">
        <v>225</v>
      </c>
      <c r="BY12" s="391">
        <v>44958</v>
      </c>
      <c r="BZ12" s="391">
        <v>45291</v>
      </c>
      <c r="CA12" s="376" t="s">
        <v>814</v>
      </c>
      <c r="CB12" s="380">
        <v>44985</v>
      </c>
      <c r="CC12" s="529" t="s">
        <v>815</v>
      </c>
      <c r="CD12" s="383"/>
      <c r="CE12" s="381">
        <v>45046</v>
      </c>
      <c r="CF12" s="382"/>
      <c r="CG12" s="383"/>
      <c r="CH12" s="381">
        <v>45107</v>
      </c>
      <c r="CI12" s="383"/>
      <c r="CJ12" s="383"/>
      <c r="CK12" s="381">
        <v>45169</v>
      </c>
      <c r="CL12" s="383"/>
      <c r="CM12" s="383"/>
      <c r="CN12" s="381">
        <v>45230</v>
      </c>
      <c r="CO12" s="383"/>
      <c r="CP12" s="383"/>
      <c r="CQ12" s="381">
        <v>45291</v>
      </c>
      <c r="CR12" s="360"/>
      <c r="CS12" s="359"/>
    </row>
    <row r="13" spans="1:838 1052:1862 2076:2886 3100:3910 4124:4934 5148:5958 6172:6982 7196:8006 8220:9030 9244:10054 10268:11078 11292:12102 12316:13126 13340:14150 14364:15174 15388:16198" ht="88.5" customHeight="1" x14ac:dyDescent="0.3">
      <c r="A13" s="829" t="s">
        <v>201</v>
      </c>
      <c r="B13" s="820" t="s">
        <v>82</v>
      </c>
      <c r="C13" s="820" t="s">
        <v>89</v>
      </c>
      <c r="D13" s="820" t="s">
        <v>76</v>
      </c>
      <c r="E13" s="820" t="s">
        <v>34</v>
      </c>
      <c r="F13" s="820" t="s">
        <v>816</v>
      </c>
      <c r="G13" s="826" t="s">
        <v>817</v>
      </c>
      <c r="H13" s="820" t="s">
        <v>818</v>
      </c>
      <c r="I13" s="820" t="s">
        <v>819</v>
      </c>
      <c r="J13" s="820" t="s">
        <v>92</v>
      </c>
      <c r="K13" s="820">
        <v>1</v>
      </c>
      <c r="L13" s="855">
        <f>IF(J13="Diaria",+(K13/360),IF(J13="Mensual",+(K13/12),IF(J13="Bimestral",+(K13/6),IF(J13="Trimestral",+(K13/4),IF(J13="Semestral",+(K13/2),IF(J13="Anual",+(K13/1),""))))))</f>
        <v>0.5</v>
      </c>
      <c r="M13" s="820" t="s">
        <v>83</v>
      </c>
      <c r="N13" s="70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820" t="s">
        <v>84</v>
      </c>
      <c r="P13" s="701" t="str">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
      </c>
      <c r="Q13" s="820" t="s">
        <v>70</v>
      </c>
      <c r="R13" s="70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814" t="s">
        <v>57</v>
      </c>
      <c r="T13" s="814" t="s">
        <v>58</v>
      </c>
      <c r="U13" s="729">
        <f>+MAX(N13,P13,R13)</f>
        <v>1</v>
      </c>
      <c r="V13" s="816" t="str">
        <f>IF(L13&lt;=20%,"Muy baja",IF(L13&lt;=40%,"Baja",IF(L13&lt;=60%,"Media",IF(L13&lt;=80%,"Alta",IF(L13&lt;=100%,"Muy alta",IF(L13&gt;=100%,"Muy alta",""))))))</f>
        <v>Media</v>
      </c>
      <c r="W13" s="726">
        <f>+IFERROR(VLOOKUP(V13,[3]Fórmula!$F$1:$G$6,2,FALSE),"")</f>
        <v>0.6</v>
      </c>
      <c r="X13" s="818" t="str">
        <f>IF(U13=20%,"Leve",IF(U13=40%,"Menor",IF(U13=60%,"Moderado",IF(U13=80%,"Mayor",IF(U13=100%,"Catastrófico","")))))</f>
        <v>Catastrófico</v>
      </c>
      <c r="Y13" s="726">
        <f>+IFERROR(VLOOKUP(X13,[3]Fórmula!$H$1:$I$6,2,FALSE),"")</f>
        <v>1</v>
      </c>
      <c r="Z13" s="818" t="str">
        <f>+IFERROR(VLOOKUP(V13&amp;X13,[3]Fórmula!$C$2:$D$26,2,FALSE),"")</f>
        <v>Extremo</v>
      </c>
      <c r="AA13" s="726">
        <f>IF(Z13="Bajo",25%,IF(Z13="Moderado",50%,IF(Z13="Alto",75%,IF(Z13="Extremo",100%,""))))</f>
        <v>1</v>
      </c>
      <c r="AB13" s="830" t="s">
        <v>820</v>
      </c>
      <c r="AC13" s="529" t="s">
        <v>821</v>
      </c>
      <c r="AD13" s="679" t="s">
        <v>822</v>
      </c>
      <c r="AE13" s="529" t="s">
        <v>54</v>
      </c>
      <c r="AF13" s="545">
        <f>IF(AE13="Preventivo",25%,IF(AE13="Detectivo",15%,IF(AE13="Correctivo",10%,"")))</f>
        <v>0.25</v>
      </c>
      <c r="AG13" s="529" t="s">
        <v>199</v>
      </c>
      <c r="AH13" s="545">
        <f>IF(AG13="Manual",15%,IF(AG13="Automático",25%,""))</f>
        <v>0.15</v>
      </c>
      <c r="AI13" s="545">
        <f>+AH13+AF13</f>
        <v>0.4</v>
      </c>
      <c r="AJ13" s="529" t="s">
        <v>200</v>
      </c>
      <c r="AK13" s="529" t="s">
        <v>201</v>
      </c>
      <c r="AL13" s="529" t="s">
        <v>823</v>
      </c>
      <c r="AM13" s="529" t="s">
        <v>23</v>
      </c>
      <c r="AN13" s="529" t="s">
        <v>824</v>
      </c>
      <c r="AO13" s="529" t="s">
        <v>24</v>
      </c>
      <c r="AP13" s="529" t="s">
        <v>92</v>
      </c>
      <c r="AQ13" s="529" t="s">
        <v>825</v>
      </c>
      <c r="AR13" s="529" t="s">
        <v>206</v>
      </c>
      <c r="AS13" s="529" t="s">
        <v>806</v>
      </c>
      <c r="AT13" s="529" t="s">
        <v>208</v>
      </c>
      <c r="AU13" s="483">
        <f>+AA13*AI13</f>
        <v>0.4</v>
      </c>
      <c r="AV13" s="492">
        <f>+AA13-AU13</f>
        <v>0.6</v>
      </c>
      <c r="AW13" s="810" t="str">
        <f>IF(AV14&lt;=25%,"Bajo",IF(AV14&lt;=50%,"Moderado",IF(AV14&lt;=75%,"Alto",IF(AV14&gt;75%,"Extremo",""))))</f>
        <v>Moderado</v>
      </c>
      <c r="AX13" s="812" t="s">
        <v>56</v>
      </c>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390">
        <v>1</v>
      </c>
      <c r="BW13" s="529" t="s">
        <v>826</v>
      </c>
      <c r="BX13" s="392" t="s">
        <v>827</v>
      </c>
      <c r="BY13" s="380">
        <v>44958</v>
      </c>
      <c r="BZ13" s="380">
        <v>45291</v>
      </c>
      <c r="CA13" s="376" t="s">
        <v>825</v>
      </c>
      <c r="CB13" s="380">
        <v>44985</v>
      </c>
      <c r="CC13" s="529" t="s">
        <v>828</v>
      </c>
      <c r="CD13" s="614" t="s">
        <v>829</v>
      </c>
      <c r="CE13" s="381">
        <v>45046</v>
      </c>
      <c r="CF13" s="382"/>
      <c r="CG13" s="383"/>
      <c r="CH13" s="381">
        <v>45107</v>
      </c>
      <c r="CI13" s="383"/>
      <c r="CJ13" s="383"/>
      <c r="CK13" s="381">
        <v>45169</v>
      </c>
      <c r="CL13" s="383"/>
      <c r="CM13" s="383"/>
      <c r="CN13" s="381">
        <v>45230</v>
      </c>
      <c r="CO13" s="383"/>
      <c r="CP13" s="383"/>
      <c r="CQ13" s="381">
        <v>45291</v>
      </c>
      <c r="CR13" s="360"/>
      <c r="CS13" s="359"/>
    </row>
    <row r="14" spans="1:838 1052:1862 2076:2886 3100:3910 4124:4934 5148:5958 6172:6982 7196:8006 8220:9030 9244:10054 10268:11078 11292:12102 12316:13126 13340:14150 14364:15174 15388:16198" ht="88.5" customHeight="1" thickBot="1" x14ac:dyDescent="0.35">
      <c r="A14" s="854"/>
      <c r="B14" s="821"/>
      <c r="C14" s="821"/>
      <c r="D14" s="821"/>
      <c r="E14" s="821"/>
      <c r="F14" s="821"/>
      <c r="G14" s="827"/>
      <c r="H14" s="821"/>
      <c r="I14" s="821"/>
      <c r="J14" s="821"/>
      <c r="K14" s="821"/>
      <c r="L14" s="876"/>
      <c r="M14" s="821"/>
      <c r="N14" s="755"/>
      <c r="O14" s="821"/>
      <c r="P14" s="755"/>
      <c r="Q14" s="821"/>
      <c r="R14" s="755"/>
      <c r="S14" s="815"/>
      <c r="T14" s="815"/>
      <c r="U14" s="772"/>
      <c r="V14" s="817"/>
      <c r="W14" s="763"/>
      <c r="X14" s="819"/>
      <c r="Y14" s="763"/>
      <c r="Z14" s="819"/>
      <c r="AA14" s="763"/>
      <c r="AB14" s="831"/>
      <c r="AC14" s="530" t="s">
        <v>830</v>
      </c>
      <c r="AD14" s="680" t="s">
        <v>831</v>
      </c>
      <c r="AE14" s="530" t="s">
        <v>54</v>
      </c>
      <c r="AF14" s="546">
        <f>IF(AE14="Preventivo",25%,IF(AE14="Detectivo",15%,IF(AE14="Correctivo",10%,"")))</f>
        <v>0.25</v>
      </c>
      <c r="AG14" s="530" t="s">
        <v>199</v>
      </c>
      <c r="AH14" s="546">
        <f>IF(AG14="Manual",15%,IF(AG14="Automático",25%,""))</f>
        <v>0.15</v>
      </c>
      <c r="AI14" s="546">
        <f>+AH14+AF14</f>
        <v>0.4</v>
      </c>
      <c r="AJ14" s="530" t="s">
        <v>200</v>
      </c>
      <c r="AK14" s="530" t="s">
        <v>201</v>
      </c>
      <c r="AL14" s="530" t="s">
        <v>823</v>
      </c>
      <c r="AM14" s="530" t="s">
        <v>23</v>
      </c>
      <c r="AN14" s="530" t="s">
        <v>824</v>
      </c>
      <c r="AO14" s="530" t="s">
        <v>24</v>
      </c>
      <c r="AP14" s="530" t="s">
        <v>92</v>
      </c>
      <c r="AQ14" s="530" t="s">
        <v>825</v>
      </c>
      <c r="AR14" s="530" t="s">
        <v>206</v>
      </c>
      <c r="AS14" s="530" t="s">
        <v>806</v>
      </c>
      <c r="AT14" s="530" t="s">
        <v>208</v>
      </c>
      <c r="AU14" s="473">
        <f>+AV13*AI14</f>
        <v>0.24</v>
      </c>
      <c r="AV14" s="476">
        <f>+AV13-AU14</f>
        <v>0.36</v>
      </c>
      <c r="AW14" s="811"/>
      <c r="AX14" s="813"/>
      <c r="AY14" s="623"/>
      <c r="AZ14" s="623"/>
      <c r="BA14" s="623"/>
      <c r="BB14" s="623"/>
      <c r="BC14" s="623"/>
      <c r="BD14" s="623"/>
      <c r="BE14" s="623"/>
      <c r="BF14" s="623"/>
      <c r="BG14" s="623"/>
      <c r="BH14" s="623"/>
      <c r="BI14" s="623"/>
      <c r="BJ14" s="623"/>
      <c r="BK14" s="623"/>
      <c r="BL14" s="623"/>
      <c r="BM14" s="623"/>
      <c r="BN14" s="623"/>
      <c r="BO14" s="623"/>
      <c r="BP14" s="623"/>
      <c r="BQ14" s="623"/>
      <c r="BR14" s="623"/>
      <c r="BS14" s="623"/>
      <c r="BT14" s="623"/>
      <c r="BU14" s="623"/>
      <c r="BV14" s="393">
        <v>2</v>
      </c>
      <c r="BW14" s="530" t="s">
        <v>832</v>
      </c>
      <c r="BX14" s="394" t="s">
        <v>827</v>
      </c>
      <c r="BY14" s="380">
        <v>44958</v>
      </c>
      <c r="BZ14" s="380">
        <v>45291</v>
      </c>
      <c r="CA14" s="377" t="s">
        <v>825</v>
      </c>
      <c r="CB14" s="380">
        <v>44985</v>
      </c>
      <c r="CC14" s="529" t="s">
        <v>833</v>
      </c>
      <c r="CD14" s="383"/>
      <c r="CE14" s="381">
        <v>45046</v>
      </c>
      <c r="CF14" s="382"/>
      <c r="CG14" s="383"/>
      <c r="CH14" s="381">
        <v>45107</v>
      </c>
      <c r="CI14" s="383"/>
      <c r="CJ14" s="383"/>
      <c r="CK14" s="381">
        <v>45169</v>
      </c>
      <c r="CL14" s="383"/>
      <c r="CM14" s="383"/>
      <c r="CN14" s="381">
        <v>45230</v>
      </c>
      <c r="CO14" s="383"/>
      <c r="CP14" s="383"/>
      <c r="CQ14" s="381">
        <v>45291</v>
      </c>
      <c r="CR14" s="358"/>
      <c r="CS14" s="357"/>
    </row>
    <row r="15" spans="1:838 1052:1862 2076:2886 3100:3910 4124:4934 5148:5958 6172:6982 7196:8006 8220:9030 9244:10054 10268:11078 11292:12102 12316:13126 13340:14150 14364:15174 15388:16198" ht="199.8" customHeight="1" x14ac:dyDescent="0.3">
      <c r="A15" s="1115" t="s">
        <v>201</v>
      </c>
      <c r="B15" s="820" t="s">
        <v>82</v>
      </c>
      <c r="C15" s="820" t="s">
        <v>89</v>
      </c>
      <c r="D15" s="820" t="s">
        <v>1908</v>
      </c>
      <c r="E15" s="820" t="s">
        <v>34</v>
      </c>
      <c r="F15" s="824" t="s">
        <v>1909</v>
      </c>
      <c r="G15" s="826" t="s">
        <v>1932</v>
      </c>
      <c r="H15" s="820" t="s">
        <v>1910</v>
      </c>
      <c r="I15" s="824" t="s">
        <v>1911</v>
      </c>
      <c r="J15" s="820" t="s">
        <v>32</v>
      </c>
      <c r="K15" s="820">
        <v>1</v>
      </c>
      <c r="L15" s="822">
        <f>IF(J15="Diaria",+(K15/360),IF(J15="Mensual",+(K15/12),IF(J15="Bimestral",+(K15/6),IF(J15="Trimestral",+(K15/4),IF(J15="Semestral",+(K15/2),IF(J15="Anual",+(K15/1),""))))))</f>
        <v>2.7777777777777779E-3</v>
      </c>
      <c r="M15" s="820" t="s">
        <v>29</v>
      </c>
      <c r="N15" s="70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820" t="s">
        <v>84</v>
      </c>
      <c r="P15" s="701">
        <v>100</v>
      </c>
      <c r="Q15" s="820" t="s">
        <v>70</v>
      </c>
      <c r="R15" s="70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814" t="s">
        <v>57</v>
      </c>
      <c r="T15" s="814" t="s">
        <v>58</v>
      </c>
      <c r="U15" s="729">
        <f>+MAX(N15,P15,R15)</f>
        <v>100</v>
      </c>
      <c r="V15" s="816" t="str">
        <f>IF(L15&lt;=20%,"Muy baja",IF(L15&lt;=40%,"Baja",IF(L15&lt;=60%,"Media",IF(L15&lt;=80%,"Alta",IF(L15&lt;=100%,"Muy alta",IF(L15&gt;=100%,"Muy alta",""))))))</f>
        <v>Muy baja</v>
      </c>
      <c r="W15" s="726">
        <f>+IFERROR(VLOOKUP(V15,[3]Fórmula!$F$1:$G$6,2,FALSE),"")</f>
        <v>0.2</v>
      </c>
      <c r="X15" s="818" t="s">
        <v>79</v>
      </c>
      <c r="Y15" s="726">
        <f>+IFERROR(VLOOKUP(X15,[3]Fórmula!$H$1:$I$6,2,FALSE),"")</f>
        <v>1</v>
      </c>
      <c r="Z15" s="818" t="str">
        <f>+IFERROR(VLOOKUP(V15&amp;X15,[3]Fórmula!$C$2:$D$26,2,FALSE),"")</f>
        <v>Extremo</v>
      </c>
      <c r="AA15" s="726">
        <f>IF(Z15="Bajo",25%,IF(Z15="Moderado",50%,IF(Z15="Alto",75%,IF(Z15="Extremo",100%,""))))</f>
        <v>1</v>
      </c>
      <c r="AB15" s="808" t="s">
        <v>1912</v>
      </c>
      <c r="AC15" s="398" t="s">
        <v>1913</v>
      </c>
      <c r="AD15" s="681"/>
      <c r="AE15" s="529" t="s">
        <v>54</v>
      </c>
      <c r="AF15" s="545">
        <f>IF(AE15="Preventivo",25%,IF(AE15="Detectivo",15%,IF(AE15="Correctivo",10%,"")))</f>
        <v>0.25</v>
      </c>
      <c r="AG15" s="529" t="s">
        <v>199</v>
      </c>
      <c r="AH15" s="545">
        <f>IF(AG15="Manual",15%,IF(AG15="Automático",25%,""))</f>
        <v>0.15</v>
      </c>
      <c r="AI15" s="545">
        <f>+AH15+AF15</f>
        <v>0.4</v>
      </c>
      <c r="AJ15" s="529" t="s">
        <v>200</v>
      </c>
      <c r="AK15" s="529" t="s">
        <v>191</v>
      </c>
      <c r="AL15" s="529" t="s">
        <v>70</v>
      </c>
      <c r="AM15" s="529" t="s">
        <v>23</v>
      </c>
      <c r="AN15" s="529" t="s">
        <v>1899</v>
      </c>
      <c r="AO15" s="529" t="s">
        <v>40</v>
      </c>
      <c r="AP15" s="529" t="s">
        <v>70</v>
      </c>
      <c r="AQ15" s="529" t="s">
        <v>1900</v>
      </c>
      <c r="AR15" s="529" t="s">
        <v>206</v>
      </c>
      <c r="AS15" s="529" t="s">
        <v>1901</v>
      </c>
      <c r="AT15" s="529" t="s">
        <v>208</v>
      </c>
      <c r="AU15" s="483">
        <f>+AA15*AI15</f>
        <v>0.4</v>
      </c>
      <c r="AV15" s="492">
        <f>+AA15-AU15</f>
        <v>0.6</v>
      </c>
      <c r="AW15" s="810" t="str">
        <f>IF(AV16&lt;=25%,"Bajo",IF(AV16&lt;=50%,"Moderado",IF(AV16&lt;=75%,"Alto",IF(AV16&gt;75%,"Extremo",""))))</f>
        <v>Moderado</v>
      </c>
      <c r="AX15" s="812" t="s">
        <v>56</v>
      </c>
      <c r="AY15" s="620"/>
      <c r="AZ15" s="620"/>
      <c r="BA15" s="620"/>
      <c r="BB15" s="620"/>
      <c r="BC15" s="620"/>
      <c r="BD15" s="620"/>
      <c r="BE15" s="620"/>
      <c r="BF15" s="620"/>
      <c r="BG15" s="620"/>
      <c r="BH15" s="620"/>
      <c r="BI15" s="620"/>
      <c r="BJ15" s="620"/>
      <c r="BK15" s="620"/>
      <c r="BL15" s="620"/>
      <c r="BM15" s="620"/>
      <c r="BN15" s="620"/>
      <c r="BO15" s="620"/>
      <c r="BP15" s="620"/>
      <c r="BQ15" s="620"/>
      <c r="BR15" s="620"/>
      <c r="BS15" s="620"/>
      <c r="BT15" s="620"/>
      <c r="BU15" s="620"/>
      <c r="BV15" s="390">
        <v>1</v>
      </c>
      <c r="BW15" s="529" t="s">
        <v>1907</v>
      </c>
      <c r="BX15" s="392" t="s">
        <v>827</v>
      </c>
      <c r="BY15" s="380">
        <v>44958</v>
      </c>
      <c r="BZ15" s="380">
        <v>45291</v>
      </c>
      <c r="CA15" s="376" t="s">
        <v>1906</v>
      </c>
      <c r="CB15" s="380">
        <v>44985</v>
      </c>
      <c r="CC15" s="529" t="s">
        <v>685</v>
      </c>
      <c r="CD15" s="376" t="s">
        <v>70</v>
      </c>
      <c r="CE15" s="381">
        <v>45046</v>
      </c>
      <c r="CF15" s="382"/>
      <c r="CG15" s="383"/>
      <c r="CH15" s="381">
        <v>45107</v>
      </c>
      <c r="CI15" s="383"/>
      <c r="CJ15" s="383"/>
      <c r="CK15" s="381">
        <v>45169</v>
      </c>
      <c r="CL15" s="383"/>
      <c r="CM15" s="383"/>
      <c r="CN15" s="381">
        <v>45230</v>
      </c>
      <c r="CO15" s="383"/>
      <c r="CP15" s="383"/>
      <c r="CQ15" s="381">
        <v>45291</v>
      </c>
      <c r="CR15" s="360"/>
      <c r="CS15" s="359"/>
    </row>
    <row r="16" spans="1:838 1052:1862 2076:2886 3100:3910 4124:4934 5148:5958 6172:6982 7196:8006 8220:9030 9244:10054 10268:11078 11292:12102 12316:13126 13340:14150 14364:15174 15388:16198" ht="237.6" customHeight="1" thickBot="1" x14ac:dyDescent="0.35">
      <c r="A16" s="1116"/>
      <c r="B16" s="821"/>
      <c r="C16" s="821"/>
      <c r="D16" s="821"/>
      <c r="E16" s="821"/>
      <c r="F16" s="825"/>
      <c r="G16" s="827"/>
      <c r="H16" s="821"/>
      <c r="I16" s="825"/>
      <c r="J16" s="821"/>
      <c r="K16" s="821"/>
      <c r="L16" s="823"/>
      <c r="M16" s="821"/>
      <c r="N16" s="755"/>
      <c r="O16" s="821"/>
      <c r="P16" s="755"/>
      <c r="Q16" s="821"/>
      <c r="R16" s="755"/>
      <c r="S16" s="815"/>
      <c r="T16" s="815"/>
      <c r="U16" s="772"/>
      <c r="V16" s="817"/>
      <c r="W16" s="763"/>
      <c r="X16" s="819"/>
      <c r="Y16" s="763"/>
      <c r="Z16" s="819"/>
      <c r="AA16" s="763"/>
      <c r="AB16" s="809"/>
      <c r="AC16" s="404" t="s">
        <v>1924</v>
      </c>
      <c r="AD16" s="682" t="s">
        <v>1902</v>
      </c>
      <c r="AE16" s="530" t="s">
        <v>54</v>
      </c>
      <c r="AF16" s="546">
        <f>IF(AE16="Preventivo",25%,IF(AE16="Detectivo",15%,IF(AE16="Correctivo",10%,"")))</f>
        <v>0.25</v>
      </c>
      <c r="AG16" s="530" t="s">
        <v>199</v>
      </c>
      <c r="AH16" s="546">
        <f>IF(AG16="Manual",15%,IF(AG16="Automático",25%,""))</f>
        <v>0.15</v>
      </c>
      <c r="AI16" s="546">
        <f>+AH16+AF16</f>
        <v>0.4</v>
      </c>
      <c r="AJ16" s="530" t="s">
        <v>200</v>
      </c>
      <c r="AK16" s="530" t="s">
        <v>201</v>
      </c>
      <c r="AL16" s="530" t="s">
        <v>1903</v>
      </c>
      <c r="AM16" s="530" t="s">
        <v>23</v>
      </c>
      <c r="AN16" s="530" t="s">
        <v>824</v>
      </c>
      <c r="AO16" s="530" t="s">
        <v>24</v>
      </c>
      <c r="AP16" s="530" t="s">
        <v>92</v>
      </c>
      <c r="AQ16" s="530" t="s">
        <v>1904</v>
      </c>
      <c r="AR16" s="530" t="s">
        <v>206</v>
      </c>
      <c r="AS16" s="529" t="s">
        <v>1901</v>
      </c>
      <c r="AT16" s="530" t="s">
        <v>208</v>
      </c>
      <c r="AU16" s="473">
        <f>+AV15*AI16</f>
        <v>0.24</v>
      </c>
      <c r="AV16" s="476">
        <f>+AV15-AU16</f>
        <v>0.36</v>
      </c>
      <c r="AW16" s="811"/>
      <c r="AX16" s="813"/>
      <c r="AY16" s="623"/>
      <c r="AZ16" s="623"/>
      <c r="BA16" s="623"/>
      <c r="BB16" s="623"/>
      <c r="BC16" s="623"/>
      <c r="BD16" s="623"/>
      <c r="BE16" s="623"/>
      <c r="BF16" s="623"/>
      <c r="BG16" s="623"/>
      <c r="BH16" s="623"/>
      <c r="BI16" s="623"/>
      <c r="BJ16" s="623"/>
      <c r="BK16" s="623"/>
      <c r="BL16" s="623"/>
      <c r="BM16" s="623"/>
      <c r="BN16" s="623"/>
      <c r="BO16" s="623"/>
      <c r="BP16" s="623"/>
      <c r="BQ16" s="623"/>
      <c r="BR16" s="623"/>
      <c r="BS16" s="623"/>
      <c r="BT16" s="623"/>
      <c r="BU16" s="623"/>
      <c r="BV16" s="393">
        <v>2</v>
      </c>
      <c r="BW16" s="404" t="s">
        <v>1905</v>
      </c>
      <c r="BX16" s="394" t="s">
        <v>827</v>
      </c>
      <c r="BY16" s="380">
        <v>44958</v>
      </c>
      <c r="BZ16" s="380">
        <v>45291</v>
      </c>
      <c r="CA16" s="377" t="s">
        <v>1904</v>
      </c>
      <c r="CB16" s="380">
        <v>44985</v>
      </c>
      <c r="CC16" s="529" t="s">
        <v>685</v>
      </c>
      <c r="CD16" s="376" t="s">
        <v>70</v>
      </c>
      <c r="CE16" s="381">
        <v>45046</v>
      </c>
      <c r="CF16" s="382"/>
      <c r="CG16" s="383"/>
      <c r="CH16" s="381">
        <v>45107</v>
      </c>
      <c r="CI16" s="383"/>
      <c r="CJ16" s="383"/>
      <c r="CK16" s="381">
        <v>45169</v>
      </c>
      <c r="CL16" s="383"/>
      <c r="CM16" s="383"/>
      <c r="CN16" s="381">
        <v>45230</v>
      </c>
      <c r="CO16" s="383"/>
      <c r="CP16" s="383"/>
      <c r="CQ16" s="381">
        <v>45291</v>
      </c>
      <c r="CR16" s="358"/>
      <c r="CS16" s="357"/>
    </row>
  </sheetData>
  <sheetProtection formatCells="0" formatColumns="0" formatRows="0"/>
  <mergeCells count="173">
    <mergeCell ref="Z7:Z9"/>
    <mergeCell ref="G11:G12"/>
    <mergeCell ref="H11:H12"/>
    <mergeCell ref="I11:I12"/>
    <mergeCell ref="H13:H14"/>
    <mergeCell ref="F13:F14"/>
    <mergeCell ref="I13:I14"/>
    <mergeCell ref="G13:G14"/>
    <mergeCell ref="S13:S14"/>
    <mergeCell ref="T13:T14"/>
    <mergeCell ref="V13:V14"/>
    <mergeCell ref="N13:N14"/>
    <mergeCell ref="J13:J14"/>
    <mergeCell ref="K13:K14"/>
    <mergeCell ref="L13:L14"/>
    <mergeCell ref="M13:M14"/>
    <mergeCell ref="O13:O14"/>
    <mergeCell ref="Q13:Q14"/>
    <mergeCell ref="F11:F12"/>
    <mergeCell ref="L11:L12"/>
    <mergeCell ref="M11:M12"/>
    <mergeCell ref="H7:H9"/>
    <mergeCell ref="I7:I9"/>
    <mergeCell ref="J7:J9"/>
    <mergeCell ref="BV1:CS1"/>
    <mergeCell ref="CB2:CS2"/>
    <mergeCell ref="G3:H3"/>
    <mergeCell ref="AK3:AL3"/>
    <mergeCell ref="AM3:AN3"/>
    <mergeCell ref="D7:D9"/>
    <mergeCell ref="E7:E9"/>
    <mergeCell ref="F7:F9"/>
    <mergeCell ref="G7:G9"/>
    <mergeCell ref="V7:V9"/>
    <mergeCell ref="AV1:AX1"/>
    <mergeCell ref="AC2:AC3"/>
    <mergeCell ref="AD2:AD3"/>
    <mergeCell ref="D4:D5"/>
    <mergeCell ref="E4:E5"/>
    <mergeCell ref="AA4:AA5"/>
    <mergeCell ref="Y4:Y5"/>
    <mergeCell ref="W4:W5"/>
    <mergeCell ref="U4:U5"/>
    <mergeCell ref="L4:L5"/>
    <mergeCell ref="M4:M5"/>
    <mergeCell ref="Q4:Q5"/>
    <mergeCell ref="F4:F5"/>
    <mergeCell ref="J4:J5"/>
    <mergeCell ref="AA13:AA14"/>
    <mergeCell ref="L7:L9"/>
    <mergeCell ref="W7:W9"/>
    <mergeCell ref="O4:O5"/>
    <mergeCell ref="AW11:AW12"/>
    <mergeCell ref="AX11:AX12"/>
    <mergeCell ref="T11:T12"/>
    <mergeCell ref="V11:V12"/>
    <mergeCell ref="Q11:Q12"/>
    <mergeCell ref="P11:P12"/>
    <mergeCell ref="R11:R12"/>
    <mergeCell ref="P13:P14"/>
    <mergeCell ref="S7:S9"/>
    <mergeCell ref="T7:T9"/>
    <mergeCell ref="S11:S12"/>
    <mergeCell ref="R13:R14"/>
    <mergeCell ref="AV11:AV12"/>
    <mergeCell ref="U11:U12"/>
    <mergeCell ref="AB4:AB5"/>
    <mergeCell ref="V4:V5"/>
    <mergeCell ref="X4:X5"/>
    <mergeCell ref="Z11:Z12"/>
    <mergeCell ref="X7:X9"/>
    <mergeCell ref="Y7:Y9"/>
    <mergeCell ref="K7:K9"/>
    <mergeCell ref="A4:A5"/>
    <mergeCell ref="B4:B5"/>
    <mergeCell ref="U13:U14"/>
    <mergeCell ref="W13:W14"/>
    <mergeCell ref="N4:N5"/>
    <mergeCell ref="P4:P5"/>
    <mergeCell ref="R4:R5"/>
    <mergeCell ref="Y13:Y14"/>
    <mergeCell ref="J11:J12"/>
    <mergeCell ref="K11:K12"/>
    <mergeCell ref="N11:N12"/>
    <mergeCell ref="A11:A12"/>
    <mergeCell ref="B11:B12"/>
    <mergeCell ref="C11:C12"/>
    <mergeCell ref="C13:C14"/>
    <mergeCell ref="A13:A14"/>
    <mergeCell ref="B13:B14"/>
    <mergeCell ref="E13:E14"/>
    <mergeCell ref="D13:D14"/>
    <mergeCell ref="D11:D12"/>
    <mergeCell ref="E11:E12"/>
    <mergeCell ref="O11:O12"/>
    <mergeCell ref="CA2:CA3"/>
    <mergeCell ref="AW7:AW9"/>
    <mergeCell ref="AX7:AX9"/>
    <mergeCell ref="AB11:AB12"/>
    <mergeCell ref="X11:X12"/>
    <mergeCell ref="AU2:AW3"/>
    <mergeCell ref="AX2:AX3"/>
    <mergeCell ref="BV2:BW3"/>
    <mergeCell ref="AB7:AB9"/>
    <mergeCell ref="AA7:AA9"/>
    <mergeCell ref="AJ2:AT2"/>
    <mergeCell ref="U1:AB2"/>
    <mergeCell ref="BX2:BX3"/>
    <mergeCell ref="BY2:BY3"/>
    <mergeCell ref="AO3:AP3"/>
    <mergeCell ref="AR3:AS3"/>
    <mergeCell ref="AE2:AH2"/>
    <mergeCell ref="Z4:Z5"/>
    <mergeCell ref="W11:W12"/>
    <mergeCell ref="Y11:Y12"/>
    <mergeCell ref="AA11:AA12"/>
    <mergeCell ref="U7:U9"/>
    <mergeCell ref="BZ2:BZ3"/>
    <mergeCell ref="AC1:AT1"/>
    <mergeCell ref="AI2:AI3"/>
    <mergeCell ref="AW13:AW14"/>
    <mergeCell ref="AX13:AX14"/>
    <mergeCell ref="AU11:AU12"/>
    <mergeCell ref="C4:C5"/>
    <mergeCell ref="A7:A9"/>
    <mergeCell ref="B7:B9"/>
    <mergeCell ref="C7:C9"/>
    <mergeCell ref="X13:X14"/>
    <mergeCell ref="Z13:Z14"/>
    <mergeCell ref="AB13:AB14"/>
    <mergeCell ref="S4:S5"/>
    <mergeCell ref="T4:T5"/>
    <mergeCell ref="K4:K5"/>
    <mergeCell ref="A1:T2"/>
    <mergeCell ref="G4:G5"/>
    <mergeCell ref="H4:H5"/>
    <mergeCell ref="I4:I5"/>
    <mergeCell ref="M7:M9"/>
    <mergeCell ref="N7:N9"/>
    <mergeCell ref="O7:O9"/>
    <mergeCell ref="P7:P9"/>
    <mergeCell ref="Q7:Q9"/>
    <mergeCell ref="R7:R9"/>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AB15:AB16"/>
    <mergeCell ref="AW15:AW16"/>
    <mergeCell ref="AX15:AX16"/>
    <mergeCell ref="S15:S16"/>
    <mergeCell ref="T15:T16"/>
    <mergeCell ref="U15:U16"/>
    <mergeCell ref="V15:V16"/>
    <mergeCell ref="W15:W16"/>
    <mergeCell ref="X15:X16"/>
    <mergeCell ref="Y15:Y16"/>
    <mergeCell ref="Z15:Z16"/>
    <mergeCell ref="AA15:AA16"/>
  </mergeCells>
  <conditionalFormatting sqref="AC7 AN11:AN12 AQ11:AQ12">
    <cfRule type="containsText" dxfId="1112" priority="148" operator="containsText" text="MEDIA">
      <formula>NOT(ISERROR(SEARCH("MEDIA",AC7)))</formula>
    </cfRule>
    <cfRule type="containsText" dxfId="1111" priority="149" operator="containsText" text="ALTA">
      <formula>NOT(ISERROR(SEARCH("ALTA",AC7)))</formula>
    </cfRule>
    <cfRule type="containsText" dxfId="1110" priority="147" operator="containsText" text="BAJA">
      <formula>NOT(ISERROR(SEARCH("BAJA",AC7)))</formula>
    </cfRule>
  </conditionalFormatting>
  <conditionalFormatting sqref="AC9">
    <cfRule type="containsText" dxfId="1109" priority="145" operator="containsText" text="MEDIA">
      <formula>NOT(ISERROR(SEARCH("MEDIA",AC9)))</formula>
    </cfRule>
    <cfRule type="containsText" dxfId="1108" priority="144" operator="containsText" text="BAJA">
      <formula>NOT(ISERROR(SEARCH("BAJA",AC9)))</formula>
    </cfRule>
    <cfRule type="containsText" dxfId="1107" priority="146" operator="containsText" text="ALTA">
      <formula>NOT(ISERROR(SEARCH("ALTA",AC9)))</formula>
    </cfRule>
  </conditionalFormatting>
  <conditionalFormatting sqref="AC6:AD6">
    <cfRule type="containsText" dxfId="1106" priority="194" operator="containsText" text="ALTA">
      <formula>NOT(ISERROR(SEARCH("ALTA",AC6)))</formula>
    </cfRule>
    <cfRule type="containsText" dxfId="1105" priority="193" operator="containsText" text="MEDIA">
      <formula>NOT(ISERROR(SEARCH("MEDIA",AC6)))</formula>
    </cfRule>
    <cfRule type="containsText" dxfId="1104" priority="192" operator="containsText" text="BAJA">
      <formula>NOT(ISERROR(SEARCH("BAJA",AC6)))</formula>
    </cfRule>
  </conditionalFormatting>
  <conditionalFormatting sqref="AD10:AD11">
    <cfRule type="containsText" dxfId="1103" priority="82" operator="containsText" text="BAJA">
      <formula>NOT(ISERROR(SEARCH("BAJA",AD10)))</formula>
    </cfRule>
    <cfRule type="containsText" dxfId="1102" priority="83" operator="containsText" text="MEDIA">
      <formula>NOT(ISERROR(SEARCH("MEDIA",AD10)))</formula>
    </cfRule>
    <cfRule type="containsText" dxfId="1101" priority="84" operator="containsText" text="ALTA">
      <formula>NOT(ISERROR(SEARCH("ALTA",AD10)))</formula>
    </cfRule>
  </conditionalFormatting>
  <conditionalFormatting sqref="AJ4:AK9">
    <cfRule type="containsText" dxfId="1100" priority="14" operator="containsText" text="BAJA">
      <formula>NOT(ISERROR(SEARCH("BAJA",AJ4)))</formula>
    </cfRule>
    <cfRule type="containsText" dxfId="1099" priority="15" operator="containsText" text="MEDIA">
      <formula>NOT(ISERROR(SEARCH("MEDIA",AJ4)))</formula>
    </cfRule>
  </conditionalFormatting>
  <conditionalFormatting sqref="AJ4:AK11">
    <cfRule type="containsText" dxfId="1098" priority="103" operator="containsText" text="ALTA">
      <formula>NOT(ISERROR(SEARCH("ALTA",AJ4)))</formula>
    </cfRule>
  </conditionalFormatting>
  <conditionalFormatting sqref="AJ9:AK9">
    <cfRule type="containsText" dxfId="1097" priority="16" operator="containsText" text="ALTA">
      <formula>NOT(ISERROR(SEARCH("ALTA",AJ9)))</formula>
    </cfRule>
  </conditionalFormatting>
  <conditionalFormatting sqref="AJ11:AK11">
    <cfRule type="containsText" dxfId="1096" priority="101" operator="containsText" text="BAJA">
      <formula>NOT(ISERROR(SEARCH("BAJA",AJ11)))</formula>
    </cfRule>
    <cfRule type="containsText" dxfId="1095" priority="102" operator="containsText" text="MEDIA">
      <formula>NOT(ISERROR(SEARCH("MEDIA",AJ11)))</formula>
    </cfRule>
  </conditionalFormatting>
  <conditionalFormatting sqref="AJ12:AK12">
    <cfRule type="containsText" dxfId="1094" priority="78" operator="containsText" text="ALTA">
      <formula>NOT(ISERROR(SEARCH("ALTA",AJ12)))</formula>
    </cfRule>
  </conditionalFormatting>
  <conditionalFormatting sqref="AJ10:AN10">
    <cfRule type="containsText" dxfId="1093" priority="110" operator="containsText" text="BAJA">
      <formula>NOT(ISERROR(SEARCH("BAJA",AJ10)))</formula>
    </cfRule>
    <cfRule type="containsText" dxfId="1092" priority="111" operator="containsText" text="MEDIA">
      <formula>NOT(ISERROR(SEARCH("MEDIA",AJ10)))</formula>
    </cfRule>
    <cfRule type="containsText" dxfId="1091" priority="112" operator="containsText" text="ALTA">
      <formula>NOT(ISERROR(SEARCH("ALTA",AJ10)))</formula>
    </cfRule>
  </conditionalFormatting>
  <conditionalFormatting sqref="AJ12:AS16">
    <cfRule type="containsText" dxfId="1090" priority="1" operator="containsText" text="BAJA">
      <formula>NOT(ISERROR(SEARCH("BAJA",AJ12)))</formula>
    </cfRule>
    <cfRule type="containsText" dxfId="1089" priority="2" operator="containsText" text="MEDIA">
      <formula>NOT(ISERROR(SEARCH("MEDIA",AJ12)))</formula>
    </cfRule>
  </conditionalFormatting>
  <conditionalFormatting sqref="AJ13:AS16">
    <cfRule type="containsText" dxfId="1088" priority="10" operator="containsText" text="ALTA">
      <formula>NOT(ISERROR(SEARCH("ALTA",AJ13)))</formula>
    </cfRule>
  </conditionalFormatting>
  <conditionalFormatting sqref="AL6">
    <cfRule type="containsText" dxfId="1087" priority="191" operator="containsText" text="ALTA">
      <formula>NOT(ISERROR(SEARCH("ALTA",AL6)))</formula>
    </cfRule>
    <cfRule type="containsText" dxfId="1086" priority="189" operator="containsText" text="BAJA">
      <formula>NOT(ISERROR(SEARCH("BAJA",AL6)))</formula>
    </cfRule>
    <cfRule type="containsText" dxfId="1085" priority="190" operator="containsText" text="MEDIA">
      <formula>NOT(ISERROR(SEARCH("MEDIA",AL6)))</formula>
    </cfRule>
  </conditionalFormatting>
  <conditionalFormatting sqref="AN6:AN9">
    <cfRule type="containsText" dxfId="1084" priority="107" operator="containsText" text="BAJA">
      <formula>NOT(ISERROR(SEARCH("BAJA",AN6)))</formula>
    </cfRule>
    <cfRule type="containsText" dxfId="1083" priority="108" operator="containsText" text="MEDIA">
      <formula>NOT(ISERROR(SEARCH("MEDIA",AN6)))</formula>
    </cfRule>
    <cfRule type="containsText" dxfId="1082" priority="109" operator="containsText" text="ALTA">
      <formula>NOT(ISERROR(SEARCH("ALTA",AN6)))</formula>
    </cfRule>
  </conditionalFormatting>
  <conditionalFormatting sqref="AP6">
    <cfRule type="containsText" dxfId="1081" priority="183" operator="containsText" text="BAJA">
      <formula>NOT(ISERROR(SEARCH("BAJA",AP6)))</formula>
    </cfRule>
    <cfRule type="containsText" dxfId="1080" priority="185" operator="containsText" text="ALTA">
      <formula>NOT(ISERROR(SEARCH("ALTA",AP6)))</formula>
    </cfRule>
    <cfRule type="containsText" dxfId="1079" priority="184" operator="containsText" text="MEDIA">
      <formula>NOT(ISERROR(SEARCH("MEDIA",AP6)))</formula>
    </cfRule>
  </conditionalFormatting>
  <conditionalFormatting sqref="AP7:AQ7">
    <cfRule type="containsText" dxfId="1078" priority="129" operator="containsText" text="BAJA">
      <formula>NOT(ISERROR(SEARCH("BAJA",AP7)))</formula>
    </cfRule>
    <cfRule type="containsText" dxfId="1077" priority="130" operator="containsText" text="MEDIA">
      <formula>NOT(ISERROR(SEARCH("MEDIA",AP7)))</formula>
    </cfRule>
    <cfRule type="containsText" dxfId="1076" priority="131" operator="containsText" text="ALTA">
      <formula>NOT(ISERROR(SEARCH("ALTA",AP7)))</formula>
    </cfRule>
  </conditionalFormatting>
  <conditionalFormatting sqref="AR7:AS7">
    <cfRule type="containsText" dxfId="1075" priority="140" operator="containsText" text="ALTA">
      <formula>NOT(ISERROR(SEARCH("ALTA",AR7)))</formula>
    </cfRule>
    <cfRule type="containsText" dxfId="1074" priority="138" operator="containsText" text="BAJA">
      <formula>NOT(ISERROR(SEARCH("BAJA",AR7)))</formula>
    </cfRule>
    <cfRule type="containsText" dxfId="1073" priority="139" operator="containsText" text="MEDIA">
      <formula>NOT(ISERROR(SEARCH("MEDIA",AR7)))</formula>
    </cfRule>
  </conditionalFormatting>
  <conditionalFormatting sqref="AS7">
    <cfRule type="containsText" dxfId="1072" priority="137" operator="containsText" text="ALTA">
      <formula>NOT(ISERROR(SEARCH("ALTA",AS7)))</formula>
    </cfRule>
    <cfRule type="containsText" dxfId="1071" priority="136" operator="containsText" text="MEDIA">
      <formula>NOT(ISERROR(SEARCH("MEDIA",AS7)))</formula>
    </cfRule>
    <cfRule type="containsText" dxfId="1070" priority="135" operator="containsText" text="BAJA">
      <formula>NOT(ISERROR(SEARCH("BAJA",AS7)))</formula>
    </cfRule>
  </conditionalFormatting>
  <conditionalFormatting sqref="AS11">
    <cfRule type="containsText" dxfId="1069" priority="89" operator="containsText" text="MEDIA">
      <formula>NOT(ISERROR(SEARCH("MEDIA",AS11)))</formula>
    </cfRule>
    <cfRule type="containsText" dxfId="1068" priority="88" operator="containsText" text="BAJA">
      <formula>NOT(ISERROR(SEARCH("BAJA",AS11)))</formula>
    </cfRule>
  </conditionalFormatting>
  <conditionalFormatting sqref="AS11:AS12">
    <cfRule type="containsText" dxfId="1067" priority="90" operator="containsText" text="ALTA">
      <formula>NOT(ISERROR(SEARCH("ALTA",AS11)))</formula>
    </cfRule>
  </conditionalFormatting>
  <conditionalFormatting sqref="AU4:AV4 AU5">
    <cfRule type="containsText" dxfId="1066" priority="217" operator="containsText" text="ALTA">
      <formula>NOT(ISERROR(SEARCH("ALTA",AU4)))</formula>
    </cfRule>
    <cfRule type="cellIs" dxfId="1065" priority="208" operator="greaterThan">
      <formula>75%</formula>
    </cfRule>
    <cfRule type="cellIs" dxfId="1064" priority="209" operator="between">
      <formula>51%</formula>
      <formula>75%</formula>
    </cfRule>
    <cfRule type="cellIs" dxfId="1063" priority="210" operator="between">
      <formula>26%</formula>
      <formula>50%</formula>
    </cfRule>
    <cfRule type="cellIs" dxfId="1062" priority="211" operator="between">
      <formula>0%</formula>
      <formula>25%</formula>
    </cfRule>
    <cfRule type="containsText" dxfId="1061" priority="215" operator="containsText" text="BAJA">
      <formula>NOT(ISERROR(SEARCH("BAJA",AU4)))</formula>
    </cfRule>
    <cfRule type="containsText" dxfId="1060" priority="216" operator="containsText" text="MEDIA">
      <formula>NOT(ISERROR(SEARCH("MEDIA",AU4)))</formula>
    </cfRule>
  </conditionalFormatting>
  <conditionalFormatting sqref="AU6:AV6">
    <cfRule type="containsText" dxfId="1059" priority="205" operator="containsText" text="BAJA">
      <formula>NOT(ISERROR(SEARCH("BAJA",AU6)))</formula>
    </cfRule>
    <cfRule type="cellIs" dxfId="1058" priority="201" operator="between">
      <formula>0%</formula>
      <formula>25%</formula>
    </cfRule>
    <cfRule type="cellIs" dxfId="1057" priority="200" operator="between">
      <formula>26%</formula>
      <formula>50%</formula>
    </cfRule>
    <cfRule type="cellIs" dxfId="1056" priority="199" operator="between">
      <formula>51%</formula>
      <formula>75%</formula>
    </cfRule>
    <cfRule type="cellIs" dxfId="1055" priority="198" operator="greaterThan">
      <formula>75%</formula>
    </cfRule>
    <cfRule type="containsText" dxfId="1054" priority="206" operator="containsText" text="MEDIA">
      <formula>NOT(ISERROR(SEARCH("MEDIA",AU6)))</formula>
    </cfRule>
    <cfRule type="containsText" dxfId="1053" priority="207" operator="containsText" text="ALTA">
      <formula>NOT(ISERROR(SEARCH("ALTA",AU6)))</formula>
    </cfRule>
  </conditionalFormatting>
  <conditionalFormatting sqref="AU7:AV9">
    <cfRule type="containsText" dxfId="1052" priority="154" operator="containsText" text="BAJA">
      <formula>NOT(ISERROR(SEARCH("BAJA",AU7)))</formula>
    </cfRule>
    <cfRule type="containsText" dxfId="1051" priority="155" operator="containsText" text="MEDIA">
      <formula>NOT(ISERROR(SEARCH("MEDIA",AU7)))</formula>
    </cfRule>
    <cfRule type="containsText" dxfId="1050" priority="156" operator="containsText" text="ALTA">
      <formula>NOT(ISERROR(SEARCH("ALTA",AU7)))</formula>
    </cfRule>
  </conditionalFormatting>
  <conditionalFormatting sqref="AU10:AV11">
    <cfRule type="containsText" dxfId="1049" priority="106" operator="containsText" text="ALTA">
      <formula>NOT(ISERROR(SEARCH("ALTA",AU10)))</formula>
    </cfRule>
    <cfRule type="containsText" dxfId="1048" priority="105" operator="containsText" text="MEDIA">
      <formula>NOT(ISERROR(SEARCH("MEDIA",AU10)))</formula>
    </cfRule>
    <cfRule type="containsText" dxfId="1047" priority="104" operator="containsText" text="BAJA">
      <formula>NOT(ISERROR(SEARCH("BAJA",AU10)))</formula>
    </cfRule>
  </conditionalFormatting>
  <conditionalFormatting sqref="AU10:AV16">
    <cfRule type="cellIs" dxfId="1046" priority="3" operator="greaterThan">
      <formula>75%</formula>
    </cfRule>
    <cfRule type="cellIs" dxfId="1045" priority="6" operator="between">
      <formula>0%</formula>
      <formula>25%</formula>
    </cfRule>
    <cfRule type="cellIs" dxfId="1044" priority="5" operator="between">
      <formula>26%</formula>
      <formula>50%</formula>
    </cfRule>
    <cfRule type="cellIs" dxfId="1043" priority="4" operator="between">
      <formula>51%</formula>
      <formula>75%</formula>
    </cfRule>
  </conditionalFormatting>
  <conditionalFormatting sqref="AU13:AV16">
    <cfRule type="containsText" dxfId="1042" priority="7" operator="containsText" text="BAJA">
      <formula>NOT(ISERROR(SEARCH("BAJA",AU13)))</formula>
    </cfRule>
    <cfRule type="containsText" dxfId="1041" priority="9" operator="containsText" text="ALTA">
      <formula>NOT(ISERROR(SEARCH("ALTA",AU13)))</formula>
    </cfRule>
    <cfRule type="containsText" dxfId="1040" priority="8" operator="containsText" text="MEDIA">
      <formula>NOT(ISERROR(SEARCH("MEDIA",AU13)))</formula>
    </cfRule>
  </conditionalFormatting>
  <conditionalFormatting sqref="AV7:AV9">
    <cfRule type="cellIs" dxfId="1039" priority="153" operator="between">
      <formula>0%</formula>
      <formula>25%</formula>
    </cfRule>
    <cfRule type="cellIs" dxfId="1038" priority="152" operator="between">
      <formula>26%</formula>
      <formula>50%</formula>
    </cfRule>
    <cfRule type="cellIs" dxfId="1037" priority="151" operator="between">
      <formula>51%</formula>
      <formula>75%</formula>
    </cfRule>
    <cfRule type="cellIs" dxfId="1036" priority="150" operator="greaterThan">
      <formula>75%</formula>
    </cfRule>
  </conditionalFormatting>
  <dataValidations count="5">
    <dataValidation type="list" allowBlank="1" showInputMessage="1" showErrorMessage="1" sqref="A4 A6:A11 A13 AK4:AK16 A15" xr:uid="{00000000-0002-0000-0800-000003000000}">
      <formula1>"SI,NO"</formula1>
    </dataValidation>
    <dataValidation type="list" allowBlank="1" showInputMessage="1" showErrorMessage="1" sqref="AG4:AG16" xr:uid="{00000000-0002-0000-0800-000004000000}">
      <formula1>"Manual,Automático"</formula1>
    </dataValidation>
    <dataValidation type="list" allowBlank="1" showInputMessage="1" showErrorMessage="1" sqref="AR4:AR16" xr:uid="{00000000-0002-0000-0800-000002000000}">
      <formula1>"Asignado,No Asignado"</formula1>
    </dataValidation>
    <dataValidation type="list" allowBlank="1" showInputMessage="1" showErrorMessage="1" sqref="AT4:AT16" xr:uid="{00000000-0002-0000-0800-000001000000}">
      <formula1>"Adecuado,Inadecuado"</formula1>
    </dataValidation>
    <dataValidation type="list" allowBlank="1" showInputMessage="1" showErrorMessage="1" sqref="AJ4:AJ16" xr:uid="{00000000-0002-0000-0800-000000000000}">
      <formula1>"Confiable,No confiable"</formula1>
    </dataValidation>
  </dataValidations>
  <hyperlinks>
    <hyperlink ref="CD4" r:id="rId1" xr:uid="{181E9AE4-BB32-4B92-BFAA-C2A896ACB179}"/>
    <hyperlink ref="CD6" r:id="rId2" xr:uid="{D6B087DE-033B-4F7C-896F-EAD569D98668}"/>
    <hyperlink ref="CD10" r:id="rId3" xr:uid="{007F77BB-429D-4EF8-8772-417FF0BA6344}"/>
    <hyperlink ref="CD8" r:id="rId4" xr:uid="{8DEB3011-D014-4A34-8C89-E40BCB61D078}"/>
    <hyperlink ref="CD13" r:id="rId5" xr:uid="{C37C95A0-107E-4699-A06C-6F3BD4C060A3}"/>
    <hyperlink ref="CD5" r:id="rId6" xr:uid="{243C9F88-7BAF-4EFC-84FF-5D261810B16F}"/>
    <hyperlink ref="CD11" r:id="rId7" xr:uid="{07B8887E-6973-41D2-88B5-B18A20E2DB84}"/>
    <hyperlink ref="CD9" r:id="rId8" xr:uid="{19D1BFC7-A08E-49B2-A021-4B158563F8AA}"/>
  </hyperlinks>
  <pageMargins left="0.7" right="0.7" top="0.75" bottom="0.75" header="0.3" footer="0.3"/>
  <pageSetup paperSize="9" orientation="portrait" r:id="rId9"/>
  <extLst>
    <ext xmlns:x14="http://schemas.microsoft.com/office/spreadsheetml/2009/9/main" uri="{CCE6A557-97BC-4b89-ADB6-D9C93CAAB3DF}">
      <x14:dataValidations xmlns:xm="http://schemas.microsoft.com/office/excel/2006/main" count="3">
        <x14:dataValidation type="list" allowBlank="1" showInputMessage="1" showErrorMessage="1" xr:uid="{B3A1881F-E482-49E3-A7F1-536CB790C509}">
          <x14:formula1>
            <xm:f>Listas!$N$2:$N$7</xm:f>
          </x14:formula1>
          <xm:sqref>M15:M16</xm:sqref>
        </x14:dataValidation>
        <x14:dataValidation type="list" allowBlank="1" showInputMessage="1" showErrorMessage="1" xr:uid="{B66A9B34-98CD-4C79-AB71-3EEA8EAC5A7D}">
          <x14:formula1>
            <xm:f>Listas!$O$2:$O$7</xm:f>
          </x14:formula1>
          <xm:sqref>O15:O16</xm:sqref>
        </x14:dataValidation>
        <x14:dataValidation type="list" allowBlank="1" showInputMessage="1" showErrorMessage="1" xr:uid="{1073F02B-DE55-4F0A-B6E1-34158122D368}">
          <x14:formula1>
            <xm:f>Listas!$P$2:$P$7</xm:f>
          </x14:formula1>
          <xm:sqref>Q15:Q16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BV21"/>
  <sheetViews>
    <sheetView zoomScale="70" zoomScaleNormal="70" workbookViewId="0">
      <pane ySplit="3" topLeftCell="A18" activePane="bottomLeft" state="frozen"/>
      <selection activeCell="B9" sqref="B9:B10"/>
      <selection pane="bottomLeft" activeCell="AZ20" sqref="AZ20:AZ21"/>
    </sheetView>
  </sheetViews>
  <sheetFormatPr baseColWidth="10" defaultColWidth="11.44140625" defaultRowHeight="15" customHeight="1" x14ac:dyDescent="0.3"/>
  <cols>
    <col min="1" max="1" width="14.33203125" style="1" customWidth="1"/>
    <col min="2" max="2" width="26" style="6" customWidth="1"/>
    <col min="3" max="3" width="16.6640625" style="6" customWidth="1"/>
    <col min="4" max="4" width="11.33203125" style="6" customWidth="1"/>
    <col min="5" max="5" width="19.5546875" style="6" customWidth="1"/>
    <col min="6" max="6" width="44.33203125" style="2" customWidth="1"/>
    <col min="7" max="7" width="9.6640625" style="2" customWidth="1"/>
    <col min="8" max="8" width="20" style="2" customWidth="1"/>
    <col min="9" max="9" width="32.44140625" style="2" customWidth="1"/>
    <col min="10" max="10" width="14.6640625" style="2" bestFit="1" customWidth="1"/>
    <col min="11" max="11" width="15" style="2" customWidth="1"/>
    <col min="12" max="12" width="15.6640625" style="2" customWidth="1"/>
    <col min="13" max="13" width="20.33203125" style="2" customWidth="1"/>
    <col min="14" max="14" width="3.44140625" style="2" hidden="1" customWidth="1"/>
    <col min="15" max="15" width="18.33203125" style="2" customWidth="1"/>
    <col min="16" max="16" width="3.44140625" style="2" hidden="1" customWidth="1"/>
    <col min="17" max="17" width="18.33203125" style="2" customWidth="1"/>
    <col min="18" max="18" width="3" style="2" hidden="1" customWidth="1"/>
    <col min="19" max="21" width="21.6640625" style="2" customWidth="1"/>
    <col min="22" max="22" width="15" style="2" bestFit="1" customWidth="1"/>
    <col min="23" max="23" width="5.6640625" style="21" hidden="1" customWidth="1"/>
    <col min="24" max="24" width="13.6640625" style="2" customWidth="1"/>
    <col min="25" max="25" width="5.6640625" style="21" hidden="1" customWidth="1"/>
    <col min="26" max="26" width="16.6640625" style="2" bestFit="1" customWidth="1"/>
    <col min="27" max="27" width="5.44140625" style="2" hidden="1" customWidth="1"/>
    <col min="28" max="28" width="38.6640625" style="2" customWidth="1"/>
    <col min="29" max="29" width="140.5546875" style="2" customWidth="1"/>
    <col min="30" max="30" width="57.109375" style="2" customWidth="1"/>
    <col min="31" max="31" width="10" style="2" bestFit="1" customWidth="1"/>
    <col min="32" max="32" width="8.44140625" style="21" customWidth="1"/>
    <col min="33" max="33" width="20.33203125" style="21" customWidth="1"/>
    <col min="34" max="34" width="9" style="21" customWidth="1"/>
    <col min="35" max="35" width="14.3320312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6640625" style="2" customWidth="1"/>
    <col min="42" max="42" width="14.44140625" style="2" customWidth="1"/>
    <col min="43" max="43" width="14.6640625" style="2" customWidth="1"/>
    <col min="44" max="44" width="9.3320312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83" style="5" customWidth="1"/>
    <col min="53" max="53" width="17" style="4" customWidth="1"/>
    <col min="54" max="55" width="11.5546875" style="3" customWidth="1"/>
    <col min="56" max="56" width="21.6640625" style="2" customWidth="1"/>
    <col min="57" max="57" width="14.6640625" style="1" customWidth="1"/>
    <col min="58" max="59" width="44.44140625" style="73" customWidth="1"/>
    <col min="60" max="60" width="14.6640625" style="1" customWidth="1"/>
    <col min="61" max="61" width="38.5546875" style="1" customWidth="1"/>
    <col min="62" max="62" width="24.6640625" style="1" customWidth="1"/>
    <col min="63" max="63" width="14.6640625" style="1" customWidth="1"/>
    <col min="64" max="64" width="35" style="1" customWidth="1"/>
    <col min="65" max="65" width="21.33203125" style="1" customWidth="1"/>
    <col min="66" max="66" width="11.44140625" style="1" customWidth="1"/>
    <col min="67" max="67" width="29.44140625" style="1" customWidth="1"/>
    <col min="68" max="68" width="20.6640625" style="1" customWidth="1"/>
    <col min="69" max="69" width="11.44140625" style="1" customWidth="1"/>
    <col min="70" max="70" width="22.33203125" style="1" customWidth="1"/>
    <col min="71" max="71" width="20.6640625" style="1" customWidth="1"/>
    <col min="72" max="72" width="11.44140625" style="1" customWidth="1"/>
    <col min="73" max="73" width="27.5546875" style="1" customWidth="1"/>
    <col min="74" max="74" width="23.33203125" style="1" customWidth="1"/>
    <col min="75" max="253" width="11.44140625" style="1"/>
    <col min="254" max="254" width="21.6640625" style="1" customWidth="1"/>
    <col min="255" max="255" width="13.664062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664062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664062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664062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6640625" style="1" customWidth="1"/>
    <col min="318" max="509" width="11.44140625" style="1"/>
    <col min="510" max="510" width="21.6640625" style="1" customWidth="1"/>
    <col min="511" max="511" width="13.664062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664062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664062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664062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6640625" style="1" customWidth="1"/>
    <col min="574" max="765" width="11.44140625" style="1"/>
    <col min="766" max="766" width="21.6640625" style="1" customWidth="1"/>
    <col min="767" max="767" width="13.664062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664062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664062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664062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6640625" style="1" customWidth="1"/>
    <col min="830" max="1021" width="11.44140625" style="1"/>
    <col min="1022" max="1022" width="21.6640625" style="1" customWidth="1"/>
    <col min="1023" max="1023" width="13.664062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664062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664062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664062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6640625" style="1" customWidth="1"/>
    <col min="1086" max="1277" width="11.44140625" style="1"/>
    <col min="1278" max="1278" width="21.6640625" style="1" customWidth="1"/>
    <col min="1279" max="1279" width="13.664062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664062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664062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664062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6640625" style="1" customWidth="1"/>
    <col min="1342" max="1533" width="11.44140625" style="1"/>
    <col min="1534" max="1534" width="21.6640625" style="1" customWidth="1"/>
    <col min="1535" max="1535" width="13.664062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664062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664062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664062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6640625" style="1" customWidth="1"/>
    <col min="1598" max="1789" width="11.44140625" style="1"/>
    <col min="1790" max="1790" width="21.6640625" style="1" customWidth="1"/>
    <col min="1791" max="1791" width="13.664062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664062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664062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664062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6640625" style="1" customWidth="1"/>
    <col min="1854" max="2045" width="11.44140625" style="1"/>
    <col min="2046" max="2046" width="21.6640625" style="1" customWidth="1"/>
    <col min="2047" max="2047" width="13.664062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664062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664062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664062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6640625" style="1" customWidth="1"/>
    <col min="2110" max="2301" width="11.44140625" style="1"/>
    <col min="2302" max="2302" width="21.6640625" style="1" customWidth="1"/>
    <col min="2303" max="2303" width="13.664062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664062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664062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664062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6640625" style="1" customWidth="1"/>
    <col min="2366" max="2557" width="11.44140625" style="1"/>
    <col min="2558" max="2558" width="21.6640625" style="1" customWidth="1"/>
    <col min="2559" max="2559" width="13.664062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664062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664062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664062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6640625" style="1" customWidth="1"/>
    <col min="2622" max="2813" width="11.44140625" style="1"/>
    <col min="2814" max="2814" width="21.6640625" style="1" customWidth="1"/>
    <col min="2815" max="2815" width="13.664062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664062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664062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664062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6640625" style="1" customWidth="1"/>
    <col min="2878" max="3069" width="11.44140625" style="1"/>
    <col min="3070" max="3070" width="21.6640625" style="1" customWidth="1"/>
    <col min="3071" max="3071" width="13.664062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664062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664062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664062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6640625" style="1" customWidth="1"/>
    <col min="3134" max="3325" width="11.44140625" style="1"/>
    <col min="3326" max="3326" width="21.6640625" style="1" customWidth="1"/>
    <col min="3327" max="3327" width="13.664062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664062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664062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664062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6640625" style="1" customWidth="1"/>
    <col min="3390" max="3581" width="11.44140625" style="1"/>
    <col min="3582" max="3582" width="21.6640625" style="1" customWidth="1"/>
    <col min="3583" max="3583" width="13.664062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664062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664062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664062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6640625" style="1" customWidth="1"/>
    <col min="3646" max="3837" width="11.44140625" style="1"/>
    <col min="3838" max="3838" width="21.6640625" style="1" customWidth="1"/>
    <col min="3839" max="3839" width="13.664062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664062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664062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664062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6640625" style="1" customWidth="1"/>
    <col min="3902" max="4093" width="11.44140625" style="1"/>
    <col min="4094" max="4094" width="21.6640625" style="1" customWidth="1"/>
    <col min="4095" max="4095" width="13.664062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664062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664062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664062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6640625" style="1" customWidth="1"/>
    <col min="4158" max="4349" width="11.44140625" style="1"/>
    <col min="4350" max="4350" width="21.6640625" style="1" customWidth="1"/>
    <col min="4351" max="4351" width="13.664062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664062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664062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664062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6640625" style="1" customWidth="1"/>
    <col min="4414" max="4605" width="11.44140625" style="1"/>
    <col min="4606" max="4606" width="21.6640625" style="1" customWidth="1"/>
    <col min="4607" max="4607" width="13.664062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664062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664062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664062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6640625" style="1" customWidth="1"/>
    <col min="4670" max="4861" width="11.44140625" style="1"/>
    <col min="4862" max="4862" width="21.6640625" style="1" customWidth="1"/>
    <col min="4863" max="4863" width="13.664062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664062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664062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664062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6640625" style="1" customWidth="1"/>
    <col min="4926" max="5117" width="11.44140625" style="1"/>
    <col min="5118" max="5118" width="21.6640625" style="1" customWidth="1"/>
    <col min="5119" max="5119" width="13.664062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664062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664062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664062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6640625" style="1" customWidth="1"/>
    <col min="5182" max="5373" width="11.44140625" style="1"/>
    <col min="5374" max="5374" width="21.6640625" style="1" customWidth="1"/>
    <col min="5375" max="5375" width="13.664062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664062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664062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664062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6640625" style="1" customWidth="1"/>
    <col min="5438" max="5629" width="11.44140625" style="1"/>
    <col min="5630" max="5630" width="21.6640625" style="1" customWidth="1"/>
    <col min="5631" max="5631" width="13.664062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664062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664062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664062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6640625" style="1" customWidth="1"/>
    <col min="5694" max="5885" width="11.44140625" style="1"/>
    <col min="5886" max="5886" width="21.6640625" style="1" customWidth="1"/>
    <col min="5887" max="5887" width="13.664062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664062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664062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664062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6640625" style="1" customWidth="1"/>
    <col min="5950" max="6141" width="11.44140625" style="1"/>
    <col min="6142" max="6142" width="21.6640625" style="1" customWidth="1"/>
    <col min="6143" max="6143" width="13.664062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664062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664062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664062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6640625" style="1" customWidth="1"/>
    <col min="6206" max="6397" width="11.44140625" style="1"/>
    <col min="6398" max="6398" width="21.6640625" style="1" customWidth="1"/>
    <col min="6399" max="6399" width="13.664062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664062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664062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664062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6640625" style="1" customWidth="1"/>
    <col min="6462" max="6653" width="11.44140625" style="1"/>
    <col min="6654" max="6654" width="21.6640625" style="1" customWidth="1"/>
    <col min="6655" max="6655" width="13.664062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664062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664062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664062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6640625" style="1" customWidth="1"/>
    <col min="6718" max="6909" width="11.44140625" style="1"/>
    <col min="6910" max="6910" width="21.6640625" style="1" customWidth="1"/>
    <col min="6911" max="6911" width="13.664062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664062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664062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664062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6640625" style="1" customWidth="1"/>
    <col min="6974" max="7165" width="11.44140625" style="1"/>
    <col min="7166" max="7166" width="21.6640625" style="1" customWidth="1"/>
    <col min="7167" max="7167" width="13.664062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664062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664062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664062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6640625" style="1" customWidth="1"/>
    <col min="7230" max="7421" width="11.44140625" style="1"/>
    <col min="7422" max="7422" width="21.6640625" style="1" customWidth="1"/>
    <col min="7423" max="7423" width="13.664062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664062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664062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664062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6640625" style="1" customWidth="1"/>
    <col min="7486" max="7677" width="11.44140625" style="1"/>
    <col min="7678" max="7678" width="21.6640625" style="1" customWidth="1"/>
    <col min="7679" max="7679" width="13.664062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664062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664062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664062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6640625" style="1" customWidth="1"/>
    <col min="7742" max="7933" width="11.44140625" style="1"/>
    <col min="7934" max="7934" width="21.6640625" style="1" customWidth="1"/>
    <col min="7935" max="7935" width="13.664062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664062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664062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664062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6640625" style="1" customWidth="1"/>
    <col min="7998" max="8189" width="11.44140625" style="1"/>
    <col min="8190" max="8190" width="21.6640625" style="1" customWidth="1"/>
    <col min="8191" max="8191" width="13.664062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664062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664062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664062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6640625" style="1" customWidth="1"/>
    <col min="8254" max="8445" width="11.44140625" style="1"/>
    <col min="8446" max="8446" width="21.6640625" style="1" customWidth="1"/>
    <col min="8447" max="8447" width="13.664062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664062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664062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664062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6640625" style="1" customWidth="1"/>
    <col min="8510" max="8701" width="11.44140625" style="1"/>
    <col min="8702" max="8702" width="21.6640625" style="1" customWidth="1"/>
    <col min="8703" max="8703" width="13.664062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664062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664062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664062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6640625" style="1" customWidth="1"/>
    <col min="8766" max="8957" width="11.44140625" style="1"/>
    <col min="8958" max="8958" width="21.6640625" style="1" customWidth="1"/>
    <col min="8959" max="8959" width="13.664062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664062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664062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664062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6640625" style="1" customWidth="1"/>
    <col min="9022" max="9213" width="11.44140625" style="1"/>
    <col min="9214" max="9214" width="21.6640625" style="1" customWidth="1"/>
    <col min="9215" max="9215" width="13.664062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664062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664062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664062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6640625" style="1" customWidth="1"/>
    <col min="9278" max="9469" width="11.44140625" style="1"/>
    <col min="9470" max="9470" width="21.6640625" style="1" customWidth="1"/>
    <col min="9471" max="9471" width="13.664062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664062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664062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664062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6640625" style="1" customWidth="1"/>
    <col min="9534" max="9725" width="11.44140625" style="1"/>
    <col min="9726" max="9726" width="21.6640625" style="1" customWidth="1"/>
    <col min="9727" max="9727" width="13.664062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664062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664062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664062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6640625" style="1" customWidth="1"/>
    <col min="9790" max="9981" width="11.44140625" style="1"/>
    <col min="9982" max="9982" width="21.6640625" style="1" customWidth="1"/>
    <col min="9983" max="9983" width="13.664062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664062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664062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664062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6640625" style="1" customWidth="1"/>
    <col min="10046" max="10237" width="11.44140625" style="1"/>
    <col min="10238" max="10238" width="21.6640625" style="1" customWidth="1"/>
    <col min="10239" max="10239" width="13.664062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664062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664062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664062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6640625" style="1" customWidth="1"/>
    <col min="10302" max="10493" width="11.44140625" style="1"/>
    <col min="10494" max="10494" width="21.6640625" style="1" customWidth="1"/>
    <col min="10495" max="10495" width="13.664062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664062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664062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664062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6640625" style="1" customWidth="1"/>
    <col min="10558" max="10749" width="11.44140625" style="1"/>
    <col min="10750" max="10750" width="21.6640625" style="1" customWidth="1"/>
    <col min="10751" max="10751" width="13.664062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664062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664062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664062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6640625" style="1" customWidth="1"/>
    <col min="10814" max="11005" width="11.44140625" style="1"/>
    <col min="11006" max="11006" width="21.6640625" style="1" customWidth="1"/>
    <col min="11007" max="11007" width="13.664062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664062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664062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664062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6640625" style="1" customWidth="1"/>
    <col min="11070" max="11261" width="11.44140625" style="1"/>
    <col min="11262" max="11262" width="21.6640625" style="1" customWidth="1"/>
    <col min="11263" max="11263" width="13.664062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664062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664062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664062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6640625" style="1" customWidth="1"/>
    <col min="11326" max="11517" width="11.44140625" style="1"/>
    <col min="11518" max="11518" width="21.6640625" style="1" customWidth="1"/>
    <col min="11519" max="11519" width="13.664062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664062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664062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664062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6640625" style="1" customWidth="1"/>
    <col min="11582" max="11773" width="11.44140625" style="1"/>
    <col min="11774" max="11774" width="21.6640625" style="1" customWidth="1"/>
    <col min="11775" max="11775" width="13.664062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664062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664062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664062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6640625" style="1" customWidth="1"/>
    <col min="11838" max="12029" width="11.44140625" style="1"/>
    <col min="12030" max="12030" width="21.6640625" style="1" customWidth="1"/>
    <col min="12031" max="12031" width="13.664062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664062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664062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664062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6640625" style="1" customWidth="1"/>
    <col min="12094" max="12285" width="11.44140625" style="1"/>
    <col min="12286" max="12286" width="21.6640625" style="1" customWidth="1"/>
    <col min="12287" max="12287" width="13.664062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664062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664062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664062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6640625" style="1" customWidth="1"/>
    <col min="12350" max="12541" width="11.44140625" style="1"/>
    <col min="12542" max="12542" width="21.6640625" style="1" customWidth="1"/>
    <col min="12543" max="12543" width="13.664062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664062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664062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664062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6640625" style="1" customWidth="1"/>
    <col min="12606" max="12797" width="11.44140625" style="1"/>
    <col min="12798" max="12798" width="21.6640625" style="1" customWidth="1"/>
    <col min="12799" max="12799" width="13.664062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664062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664062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664062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6640625" style="1" customWidth="1"/>
    <col min="12862" max="13053" width="11.44140625" style="1"/>
    <col min="13054" max="13054" width="21.6640625" style="1" customWidth="1"/>
    <col min="13055" max="13055" width="13.664062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664062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664062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664062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6640625" style="1" customWidth="1"/>
    <col min="13118" max="13309" width="11.44140625" style="1"/>
    <col min="13310" max="13310" width="21.6640625" style="1" customWidth="1"/>
    <col min="13311" max="13311" width="13.664062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664062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664062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664062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6640625" style="1" customWidth="1"/>
    <col min="13374" max="13565" width="11.44140625" style="1"/>
    <col min="13566" max="13566" width="21.6640625" style="1" customWidth="1"/>
    <col min="13567" max="13567" width="13.664062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664062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664062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664062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6640625" style="1" customWidth="1"/>
    <col min="13630" max="13821" width="11.44140625" style="1"/>
    <col min="13822" max="13822" width="21.6640625" style="1" customWidth="1"/>
    <col min="13823" max="13823" width="13.664062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664062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664062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664062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6640625" style="1" customWidth="1"/>
    <col min="13886" max="14077" width="11.44140625" style="1"/>
    <col min="14078" max="14078" width="21.6640625" style="1" customWidth="1"/>
    <col min="14079" max="14079" width="13.664062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664062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664062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664062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6640625" style="1" customWidth="1"/>
    <col min="14142" max="14333" width="11.44140625" style="1"/>
    <col min="14334" max="14334" width="21.6640625" style="1" customWidth="1"/>
    <col min="14335" max="14335" width="13.664062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664062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664062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664062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6640625" style="1" customWidth="1"/>
    <col min="14398" max="14589" width="11.44140625" style="1"/>
    <col min="14590" max="14590" width="21.6640625" style="1" customWidth="1"/>
    <col min="14591" max="14591" width="13.664062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664062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664062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664062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6640625" style="1" customWidth="1"/>
    <col min="14654" max="14845" width="11.44140625" style="1"/>
    <col min="14846" max="14846" width="21.6640625" style="1" customWidth="1"/>
    <col min="14847" max="14847" width="13.664062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664062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664062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664062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6640625" style="1" customWidth="1"/>
    <col min="14910" max="15101" width="11.44140625" style="1"/>
    <col min="15102" max="15102" width="21.6640625" style="1" customWidth="1"/>
    <col min="15103" max="15103" width="13.664062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664062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664062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664062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6640625" style="1" customWidth="1"/>
    <col min="15166" max="15357" width="11.44140625" style="1"/>
    <col min="15358" max="15358" width="21.6640625" style="1" customWidth="1"/>
    <col min="15359" max="15359" width="13.664062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664062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664062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664062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6640625" style="1" customWidth="1"/>
    <col min="15422" max="15613" width="11.44140625" style="1"/>
    <col min="15614" max="15614" width="21.6640625" style="1" customWidth="1"/>
    <col min="15615" max="15615" width="13.664062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664062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664062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664062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6640625" style="1" customWidth="1"/>
    <col min="15678" max="15869" width="11.44140625" style="1"/>
    <col min="15870" max="15870" width="21.6640625" style="1" customWidth="1"/>
    <col min="15871" max="15871" width="13.664062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664062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664062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664062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6640625" style="1" customWidth="1"/>
    <col min="15934" max="16125" width="11.44140625" style="1"/>
    <col min="16126" max="16126" width="21.6640625" style="1" customWidth="1"/>
    <col min="16127" max="16127" width="13.664062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664062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664062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664062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6640625" style="1" customWidth="1"/>
    <col min="16190" max="16383" width="11.44140625" style="1"/>
    <col min="16384" max="16384" width="11.5546875" style="1" customWidth="1"/>
  </cols>
  <sheetData>
    <row r="1" spans="1:74" ht="16.5" customHeight="1" x14ac:dyDescent="0.3">
      <c r="A1" s="710" t="s">
        <v>155</v>
      </c>
      <c r="B1" s="711"/>
      <c r="C1" s="711"/>
      <c r="D1" s="711"/>
      <c r="E1" s="711"/>
      <c r="F1" s="711"/>
      <c r="G1" s="711"/>
      <c r="H1" s="711"/>
      <c r="I1" s="711"/>
      <c r="J1" s="711"/>
      <c r="K1" s="711"/>
      <c r="L1" s="711"/>
      <c r="M1" s="711"/>
      <c r="N1" s="711"/>
      <c r="O1" s="711"/>
      <c r="P1" s="711"/>
      <c r="Q1" s="711"/>
      <c r="R1" s="711"/>
      <c r="S1" s="711"/>
      <c r="T1" s="711"/>
      <c r="U1" s="714" t="s">
        <v>156</v>
      </c>
      <c r="V1" s="714"/>
      <c r="W1" s="714"/>
      <c r="X1" s="714"/>
      <c r="Y1" s="714"/>
      <c r="Z1" s="714"/>
      <c r="AA1" s="714"/>
      <c r="AB1" s="714"/>
      <c r="AC1" s="716" t="s">
        <v>157</v>
      </c>
      <c r="AD1" s="716"/>
      <c r="AE1" s="716"/>
      <c r="AF1" s="716"/>
      <c r="AG1" s="716"/>
      <c r="AH1" s="716"/>
      <c r="AI1" s="716"/>
      <c r="AJ1" s="716"/>
      <c r="AK1" s="716"/>
      <c r="AL1" s="716"/>
      <c r="AM1" s="716"/>
      <c r="AN1" s="716"/>
      <c r="AO1" s="716"/>
      <c r="AP1" s="716"/>
      <c r="AQ1" s="716"/>
      <c r="AR1" s="716"/>
      <c r="AS1" s="716"/>
      <c r="AT1" s="716"/>
      <c r="AU1" s="588"/>
      <c r="AV1" s="717" t="s">
        <v>158</v>
      </c>
      <c r="AW1" s="717"/>
      <c r="AX1" s="718"/>
      <c r="AY1" s="719" t="s">
        <v>527</v>
      </c>
      <c r="AZ1" s="720"/>
      <c r="BA1" s="720"/>
      <c r="BB1" s="720"/>
      <c r="BC1" s="720"/>
      <c r="BD1" s="720"/>
      <c r="BE1" s="720"/>
      <c r="BF1" s="720"/>
      <c r="BG1" s="720"/>
      <c r="BH1" s="720"/>
      <c r="BI1" s="720"/>
      <c r="BJ1" s="720"/>
      <c r="BK1" s="720"/>
      <c r="BL1" s="720"/>
      <c r="BM1" s="720"/>
      <c r="BN1" s="720"/>
      <c r="BO1" s="720"/>
      <c r="BP1" s="720"/>
      <c r="BQ1" s="720"/>
      <c r="BR1" s="720"/>
      <c r="BS1" s="720"/>
      <c r="BT1" s="720"/>
      <c r="BU1" s="720"/>
      <c r="BV1" s="721"/>
    </row>
    <row r="2" spans="1:74" ht="13.5" customHeight="1" x14ac:dyDescent="0.3">
      <c r="A2" s="712"/>
      <c r="B2" s="713"/>
      <c r="C2" s="713"/>
      <c r="D2" s="713"/>
      <c r="E2" s="713"/>
      <c r="F2" s="713"/>
      <c r="G2" s="713"/>
      <c r="H2" s="713"/>
      <c r="I2" s="713"/>
      <c r="J2" s="713"/>
      <c r="K2" s="713"/>
      <c r="L2" s="713"/>
      <c r="M2" s="713"/>
      <c r="N2" s="713"/>
      <c r="O2" s="713"/>
      <c r="P2" s="713"/>
      <c r="Q2" s="713"/>
      <c r="R2" s="713"/>
      <c r="S2" s="713"/>
      <c r="T2" s="713"/>
      <c r="U2" s="715"/>
      <c r="V2" s="715"/>
      <c r="W2" s="715"/>
      <c r="X2" s="715"/>
      <c r="Y2" s="715"/>
      <c r="Z2" s="715"/>
      <c r="AA2" s="715"/>
      <c r="AB2" s="715"/>
      <c r="AC2" s="706" t="s">
        <v>159</v>
      </c>
      <c r="AD2" s="706" t="s">
        <v>160</v>
      </c>
      <c r="AE2" s="706" t="s">
        <v>161</v>
      </c>
      <c r="AF2" s="706"/>
      <c r="AG2" s="706"/>
      <c r="AH2" s="706"/>
      <c r="AI2" s="706" t="s">
        <v>162</v>
      </c>
      <c r="AJ2" s="706" t="s">
        <v>163</v>
      </c>
      <c r="AK2" s="706"/>
      <c r="AL2" s="706"/>
      <c r="AM2" s="706"/>
      <c r="AN2" s="706"/>
      <c r="AO2" s="706"/>
      <c r="AP2" s="706"/>
      <c r="AQ2" s="706"/>
      <c r="AR2" s="706"/>
      <c r="AS2" s="706"/>
      <c r="AT2" s="706"/>
      <c r="AU2" s="707" t="s">
        <v>164</v>
      </c>
      <c r="AV2" s="707"/>
      <c r="AW2" s="707"/>
      <c r="AX2" s="708" t="s">
        <v>9</v>
      </c>
      <c r="AY2" s="709" t="s">
        <v>165</v>
      </c>
      <c r="AZ2" s="703"/>
      <c r="BA2" s="703" t="s">
        <v>128</v>
      </c>
      <c r="BB2" s="703" t="s">
        <v>166</v>
      </c>
      <c r="BC2" s="703" t="s">
        <v>167</v>
      </c>
      <c r="BD2" s="703" t="s">
        <v>168</v>
      </c>
      <c r="BE2" s="703" t="s">
        <v>169</v>
      </c>
      <c r="BF2" s="703"/>
      <c r="BG2" s="703"/>
      <c r="BH2" s="703"/>
      <c r="BI2" s="703"/>
      <c r="BJ2" s="703"/>
      <c r="BK2" s="703"/>
      <c r="BL2" s="703"/>
      <c r="BM2" s="703"/>
      <c r="BN2" s="703"/>
      <c r="BO2" s="703"/>
      <c r="BP2" s="703"/>
      <c r="BQ2" s="703"/>
      <c r="BR2" s="703"/>
      <c r="BS2" s="703"/>
      <c r="BT2" s="703"/>
      <c r="BU2" s="703"/>
      <c r="BV2" s="704"/>
    </row>
    <row r="3" spans="1:74" s="15" customFormat="1" ht="52.5" customHeight="1" x14ac:dyDescent="0.3">
      <c r="A3" s="151" t="s">
        <v>170</v>
      </c>
      <c r="B3" s="504" t="s">
        <v>126</v>
      </c>
      <c r="C3" s="504" t="s">
        <v>6</v>
      </c>
      <c r="D3" s="504" t="s">
        <v>1</v>
      </c>
      <c r="E3" s="504" t="s">
        <v>2</v>
      </c>
      <c r="F3" s="504" t="s">
        <v>171</v>
      </c>
      <c r="G3" s="705" t="s">
        <v>172</v>
      </c>
      <c r="H3" s="705"/>
      <c r="I3" s="504" t="s">
        <v>173</v>
      </c>
      <c r="J3" s="504" t="s">
        <v>16</v>
      </c>
      <c r="K3" s="504" t="s">
        <v>174</v>
      </c>
      <c r="L3" s="504" t="s">
        <v>175</v>
      </c>
      <c r="M3" s="504" t="s">
        <v>13</v>
      </c>
      <c r="N3" s="504" t="s">
        <v>151</v>
      </c>
      <c r="O3" s="504" t="s">
        <v>14</v>
      </c>
      <c r="P3" s="504" t="s">
        <v>151</v>
      </c>
      <c r="Q3" s="504" t="s">
        <v>15</v>
      </c>
      <c r="R3" s="504" t="s">
        <v>151</v>
      </c>
      <c r="S3" s="504" t="s">
        <v>176</v>
      </c>
      <c r="T3" s="504" t="s">
        <v>11</v>
      </c>
      <c r="U3" s="152" t="s">
        <v>177</v>
      </c>
      <c r="V3" s="150" t="s">
        <v>178</v>
      </c>
      <c r="W3" s="152" t="s">
        <v>151</v>
      </c>
      <c r="X3" s="150" t="s">
        <v>179</v>
      </c>
      <c r="Y3" s="152" t="s">
        <v>151</v>
      </c>
      <c r="Z3" s="150" t="s">
        <v>180</v>
      </c>
      <c r="AA3" s="150" t="s">
        <v>151</v>
      </c>
      <c r="AB3" s="150" t="s">
        <v>181</v>
      </c>
      <c r="AC3" s="706"/>
      <c r="AD3" s="706"/>
      <c r="AE3" s="505" t="s">
        <v>5</v>
      </c>
      <c r="AF3" s="153" t="s">
        <v>182</v>
      </c>
      <c r="AG3" s="505" t="s">
        <v>183</v>
      </c>
      <c r="AH3" s="505" t="s">
        <v>182</v>
      </c>
      <c r="AI3" s="706"/>
      <c r="AJ3" s="505" t="s">
        <v>184</v>
      </c>
      <c r="AK3" s="706" t="s">
        <v>185</v>
      </c>
      <c r="AL3" s="706"/>
      <c r="AM3" s="706" t="s">
        <v>7</v>
      </c>
      <c r="AN3" s="706"/>
      <c r="AO3" s="706" t="s">
        <v>8</v>
      </c>
      <c r="AP3" s="706"/>
      <c r="AQ3" s="505" t="s">
        <v>186</v>
      </c>
      <c r="AR3" s="706" t="s">
        <v>128</v>
      </c>
      <c r="AS3" s="706"/>
      <c r="AT3" s="505" t="s">
        <v>187</v>
      </c>
      <c r="AU3" s="707"/>
      <c r="AV3" s="707"/>
      <c r="AW3" s="707"/>
      <c r="AX3" s="708"/>
      <c r="AY3" s="709"/>
      <c r="AZ3" s="703"/>
      <c r="BA3" s="703"/>
      <c r="BB3" s="703"/>
      <c r="BC3" s="703"/>
      <c r="BD3" s="703"/>
      <c r="BE3" s="502" t="s">
        <v>188</v>
      </c>
      <c r="BF3" s="502" t="s">
        <v>189</v>
      </c>
      <c r="BG3" s="502" t="s">
        <v>190</v>
      </c>
      <c r="BH3" s="502" t="s">
        <v>188</v>
      </c>
      <c r="BI3" s="502" t="s">
        <v>189</v>
      </c>
      <c r="BJ3" s="502" t="s">
        <v>190</v>
      </c>
      <c r="BK3" s="502" t="s">
        <v>188</v>
      </c>
      <c r="BL3" s="502" t="s">
        <v>189</v>
      </c>
      <c r="BM3" s="502" t="s">
        <v>190</v>
      </c>
      <c r="BN3" s="502" t="s">
        <v>188</v>
      </c>
      <c r="BO3" s="502" t="s">
        <v>189</v>
      </c>
      <c r="BP3" s="502" t="s">
        <v>190</v>
      </c>
      <c r="BQ3" s="502" t="s">
        <v>188</v>
      </c>
      <c r="BR3" s="502" t="s">
        <v>189</v>
      </c>
      <c r="BS3" s="502" t="s">
        <v>190</v>
      </c>
      <c r="BT3" s="502" t="s">
        <v>188</v>
      </c>
      <c r="BU3" s="502" t="s">
        <v>189</v>
      </c>
      <c r="BV3" s="503" t="s">
        <v>190</v>
      </c>
    </row>
    <row r="4" spans="1:74" ht="331.2" x14ac:dyDescent="0.3">
      <c r="A4" s="702" t="s">
        <v>201</v>
      </c>
      <c r="B4" s="701" t="s">
        <v>82</v>
      </c>
      <c r="C4" s="701" t="s">
        <v>55</v>
      </c>
      <c r="D4" s="701" t="s">
        <v>76</v>
      </c>
      <c r="E4" s="701" t="s">
        <v>77</v>
      </c>
      <c r="F4" s="733" t="s">
        <v>247</v>
      </c>
      <c r="G4" s="724" t="s">
        <v>248</v>
      </c>
      <c r="H4" s="734" t="s">
        <v>249</v>
      </c>
      <c r="I4" s="733" t="s">
        <v>250</v>
      </c>
      <c r="J4" s="701" t="s">
        <v>48</v>
      </c>
      <c r="K4" s="701">
        <v>1</v>
      </c>
      <c r="L4" s="725">
        <f>IF(J4="Diaria",+(K4/360),IF(J4="Mensual",+(K4/12),IF(J4="Semanal",+(K4/52),IF(J4="Bimestral",+(K4/6),IF(J4="Trimestral",+(K4/4),IF(J4="Semestral",+(K4/2),IF(J4="Anual",+(K4/1),"")))))))</f>
        <v>1.9230769230769232E-2</v>
      </c>
      <c r="M4" s="701" t="s">
        <v>29</v>
      </c>
      <c r="N4" s="70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01" t="s">
        <v>46</v>
      </c>
      <c r="P4" s="70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01" t="s">
        <v>70</v>
      </c>
      <c r="R4" s="70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9" t="s">
        <v>57</v>
      </c>
      <c r="T4" s="729" t="s">
        <v>58</v>
      </c>
      <c r="U4" s="729">
        <f>+MAX(N4,P4,R4)</f>
        <v>0.4</v>
      </c>
      <c r="V4" s="730" t="str">
        <f>IF(L4&lt;=20%,"Muy baja",IF(L4&lt;=40%,"Baja",IF(L4&lt;=60%,"Media",IF(L4&lt;=80%,"Alta",IF(L4&lt;=100%,"Muy alta",IF(L4&gt;=100%,"Muy alta",""))))))</f>
        <v>Muy baja</v>
      </c>
      <c r="W4" s="726">
        <f>+IFERROR(VLOOKUP(V4,[4]Fórmula!$F$1:$G$6,2,FALSE),"")</f>
        <v>0.2</v>
      </c>
      <c r="X4" s="732" t="s">
        <v>53</v>
      </c>
      <c r="Y4" s="726">
        <f>+IFERROR(VLOOKUP(X4,[4]Fórmula!$H$1:$I$6,2,FALSE),"")</f>
        <v>0.6</v>
      </c>
      <c r="Z4" s="722" t="s">
        <v>53</v>
      </c>
      <c r="AA4" s="726">
        <f>IF(Z4="Bajo",25%,IF(Z4="Moderado",50%,IF(Z4="Alto",75%,IF(Z4="Extremo",100%,""))))</f>
        <v>0.5</v>
      </c>
      <c r="AB4" s="736" t="s">
        <v>251</v>
      </c>
      <c r="AC4" s="49" t="s">
        <v>834</v>
      </c>
      <c r="AD4" s="49" t="s">
        <v>253</v>
      </c>
      <c r="AE4" s="49" t="s">
        <v>54</v>
      </c>
      <c r="AF4" s="31">
        <f t="shared" ref="AF4:AF21" si="0">IF(AE4="Preventivo",25%,IF(AE4="Detectivo",15%,IF(AE4="Correctivo",10%,"")))</f>
        <v>0.25</v>
      </c>
      <c r="AG4" s="496" t="s">
        <v>199</v>
      </c>
      <c r="AH4" s="31">
        <f t="shared" ref="AH4:AH21" si="1">IF(AG4="Manual",15%,IF(AG4="Automático",25%,""))</f>
        <v>0.15</v>
      </c>
      <c r="AI4" s="31">
        <f t="shared" ref="AI4:AI21" si="2">+AH4+AF4</f>
        <v>0.4</v>
      </c>
      <c r="AJ4" s="496" t="s">
        <v>200</v>
      </c>
      <c r="AK4" s="483" t="s">
        <v>201</v>
      </c>
      <c r="AL4" s="49" t="s">
        <v>254</v>
      </c>
      <c r="AM4" s="483" t="s">
        <v>23</v>
      </c>
      <c r="AN4" s="496" t="s">
        <v>255</v>
      </c>
      <c r="AO4" s="496" t="s">
        <v>24</v>
      </c>
      <c r="AP4" s="496" t="s">
        <v>48</v>
      </c>
      <c r="AQ4" s="496" t="s">
        <v>256</v>
      </c>
      <c r="AR4" s="496" t="s">
        <v>206</v>
      </c>
      <c r="AS4" s="496" t="s">
        <v>257</v>
      </c>
      <c r="AT4" s="496" t="s">
        <v>208</v>
      </c>
      <c r="AU4" s="496">
        <f>+AA4*AI4</f>
        <v>0.2</v>
      </c>
      <c r="AV4" s="32">
        <f>+AA4-AU4</f>
        <v>0.3</v>
      </c>
      <c r="AW4" s="722" t="str">
        <f>+IF(C4="Corrupción","Moderado",IF(AV5&lt;=25%,"Bajo",IF(AV5&lt;=50%,"Moderado",IF(AV5&lt;=75%,"Alto",IF(AV5&gt;75%,"Extremo","")))))</f>
        <v>Moderado</v>
      </c>
      <c r="AX4" s="723" t="s">
        <v>56</v>
      </c>
      <c r="AY4" s="161">
        <v>1</v>
      </c>
      <c r="AZ4" s="631" t="s">
        <v>835</v>
      </c>
      <c r="BA4" s="487" t="s">
        <v>836</v>
      </c>
      <c r="BB4" s="624">
        <v>44927</v>
      </c>
      <c r="BC4" s="30">
        <v>45291</v>
      </c>
      <c r="BD4" s="626" t="s">
        <v>260</v>
      </c>
      <c r="BE4" s="380">
        <v>44985</v>
      </c>
      <c r="BF4" s="652" t="s">
        <v>837</v>
      </c>
      <c r="BG4" s="652" t="s">
        <v>262</v>
      </c>
      <c r="BH4" s="629">
        <v>45046</v>
      </c>
      <c r="BI4" s="382"/>
      <c r="BJ4" s="383"/>
      <c r="BK4" s="381">
        <v>45107</v>
      </c>
      <c r="BL4" s="383"/>
      <c r="BM4" s="383"/>
      <c r="BN4" s="381">
        <v>45169</v>
      </c>
      <c r="BO4" s="383"/>
      <c r="BP4" s="383"/>
      <c r="BQ4" s="381">
        <v>45230</v>
      </c>
      <c r="BR4" s="383"/>
      <c r="BS4" s="383"/>
      <c r="BT4" s="381">
        <v>45291</v>
      </c>
      <c r="BU4" s="102"/>
      <c r="BV4" s="162"/>
    </row>
    <row r="5" spans="1:74" ht="409.5" customHeight="1" x14ac:dyDescent="0.3">
      <c r="A5" s="702"/>
      <c r="B5" s="701"/>
      <c r="C5" s="701"/>
      <c r="D5" s="701"/>
      <c r="E5" s="701"/>
      <c r="F5" s="733"/>
      <c r="G5" s="724"/>
      <c r="H5" s="734"/>
      <c r="I5" s="733"/>
      <c r="J5" s="701"/>
      <c r="K5" s="701"/>
      <c r="L5" s="725"/>
      <c r="M5" s="701"/>
      <c r="N5" s="701"/>
      <c r="O5" s="701"/>
      <c r="P5" s="701"/>
      <c r="Q5" s="701"/>
      <c r="R5" s="701"/>
      <c r="S5" s="729"/>
      <c r="T5" s="729"/>
      <c r="U5" s="729"/>
      <c r="V5" s="730"/>
      <c r="W5" s="726"/>
      <c r="X5" s="732"/>
      <c r="Y5" s="726"/>
      <c r="Z5" s="722"/>
      <c r="AA5" s="726"/>
      <c r="AB5" s="736"/>
      <c r="AC5" s="49" t="s">
        <v>838</v>
      </c>
      <c r="AD5" s="49" t="s">
        <v>839</v>
      </c>
      <c r="AE5" s="49" t="s">
        <v>54</v>
      </c>
      <c r="AF5" s="31">
        <f t="shared" si="0"/>
        <v>0.25</v>
      </c>
      <c r="AG5" s="496" t="s">
        <v>199</v>
      </c>
      <c r="AH5" s="31">
        <f t="shared" si="1"/>
        <v>0.15</v>
      </c>
      <c r="AI5" s="31">
        <f t="shared" si="2"/>
        <v>0.4</v>
      </c>
      <c r="AJ5" s="496" t="s">
        <v>200</v>
      </c>
      <c r="AK5" s="483" t="s">
        <v>201</v>
      </c>
      <c r="AL5" s="49" t="s">
        <v>254</v>
      </c>
      <c r="AM5" s="483" t="s">
        <v>23</v>
      </c>
      <c r="AN5" s="496" t="s">
        <v>255</v>
      </c>
      <c r="AO5" s="496" t="s">
        <v>24</v>
      </c>
      <c r="AP5" s="496" t="s">
        <v>48</v>
      </c>
      <c r="AQ5" s="496" t="s">
        <v>840</v>
      </c>
      <c r="AR5" s="496" t="s">
        <v>206</v>
      </c>
      <c r="AS5" s="496" t="s">
        <v>841</v>
      </c>
      <c r="AT5" s="496" t="s">
        <v>208</v>
      </c>
      <c r="AU5" s="496">
        <f>+AV4*AI5</f>
        <v>0.12</v>
      </c>
      <c r="AV5" s="32">
        <f>+AV4-AU5</f>
        <v>0.18</v>
      </c>
      <c r="AW5" s="722"/>
      <c r="AX5" s="723"/>
      <c r="AY5" s="167">
        <v>2</v>
      </c>
      <c r="AZ5" s="628" t="s">
        <v>842</v>
      </c>
      <c r="BA5" s="487" t="s">
        <v>836</v>
      </c>
      <c r="BB5" s="624">
        <v>44927</v>
      </c>
      <c r="BC5" s="30">
        <v>45291</v>
      </c>
      <c r="BD5" s="487" t="s">
        <v>843</v>
      </c>
      <c r="BE5" s="380">
        <v>44985</v>
      </c>
      <c r="BF5" s="651" t="s">
        <v>844</v>
      </c>
      <c r="BG5" s="518" t="s">
        <v>845</v>
      </c>
      <c r="BH5" s="381">
        <v>45046</v>
      </c>
      <c r="BI5" s="382"/>
      <c r="BJ5" s="383"/>
      <c r="BK5" s="381">
        <v>45107</v>
      </c>
      <c r="BL5" s="383"/>
      <c r="BM5" s="383"/>
      <c r="BN5" s="381">
        <v>45169</v>
      </c>
      <c r="BO5" s="383"/>
      <c r="BP5" s="383"/>
      <c r="BQ5" s="381">
        <v>45230</v>
      </c>
      <c r="BR5" s="383"/>
      <c r="BS5" s="383"/>
      <c r="BT5" s="381">
        <v>45291</v>
      </c>
      <c r="BU5" s="102"/>
      <c r="BV5" s="162"/>
    </row>
    <row r="6" spans="1:74" ht="250.5" customHeight="1" x14ac:dyDescent="0.3">
      <c r="A6" s="702" t="s">
        <v>191</v>
      </c>
      <c r="B6" s="701" t="s">
        <v>82</v>
      </c>
      <c r="C6" s="701" t="s">
        <v>104</v>
      </c>
      <c r="D6" s="701" t="s">
        <v>76</v>
      </c>
      <c r="E6" s="701" t="s">
        <v>77</v>
      </c>
      <c r="F6" s="733" t="s">
        <v>846</v>
      </c>
      <c r="G6" s="724" t="s">
        <v>847</v>
      </c>
      <c r="H6" s="701" t="s">
        <v>848</v>
      </c>
      <c r="I6" s="733" t="s">
        <v>849</v>
      </c>
      <c r="J6" s="701" t="s">
        <v>48</v>
      </c>
      <c r="K6" s="701">
        <v>20</v>
      </c>
      <c r="L6" s="725">
        <v>0.1</v>
      </c>
      <c r="M6" s="701" t="s">
        <v>29</v>
      </c>
      <c r="N6" s="701">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701" t="s">
        <v>850</v>
      </c>
      <c r="P6" s="701">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0.8</v>
      </c>
      <c r="Q6" s="701" t="s">
        <v>70</v>
      </c>
      <c r="R6" s="701">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29" t="s">
        <v>69</v>
      </c>
      <c r="T6" s="729" t="s">
        <v>58</v>
      </c>
      <c r="U6" s="729">
        <f>+MAX(N6,P6,R6)</f>
        <v>0.8</v>
      </c>
      <c r="V6" s="730" t="str">
        <f>IF(L6&lt;=20%,"Muy baja",IF(L6&lt;=40%,"Baja",IF(L6&lt;=60%,"Media",IF(L6&lt;=80%,"Alta",IF(L6&lt;=100%,"Muy alta",IF(L6&gt;=100%,"Muy alta",""))))))</f>
        <v>Muy baja</v>
      </c>
      <c r="W6" s="726">
        <f>+IFERROR(VLOOKUP(V6,[4]Fórmula!$F$1:$G$6,2,FALSE),"")</f>
        <v>0.2</v>
      </c>
      <c r="X6" s="731" t="str">
        <f>IF(U6=20%,"Leve",IF(U6=40%,"Menor",IF(U6=60%,"Moderado",IF(U6=80%,"Mayor",IF(U6=100%,"Catastrófico","")))))</f>
        <v>Mayor</v>
      </c>
      <c r="Y6" s="726">
        <f>+IFERROR(VLOOKUP(X6,[4]Fórmula!$H$1:$I$6,2,FALSE),"")</f>
        <v>0.8</v>
      </c>
      <c r="Z6" s="727" t="str">
        <f>+IFERROR(VLOOKUP(V6&amp;X6,[4]Fórmula!$C$2:$D$26,2,FALSE),"")</f>
        <v>Alto</v>
      </c>
      <c r="AA6" s="726">
        <f>IF(Z6="Bajo",25%,IF(Z6="Moderado",50%,IF(Z6="Alto",75%,IF(Z6="Extremo",100%,""))))</f>
        <v>0.75</v>
      </c>
      <c r="AB6" s="736" t="s">
        <v>851</v>
      </c>
      <c r="AC6" s="49" t="s">
        <v>852</v>
      </c>
      <c r="AD6" s="49" t="s">
        <v>853</v>
      </c>
      <c r="AE6" s="49" t="s">
        <v>54</v>
      </c>
      <c r="AF6" s="31">
        <f t="shared" si="0"/>
        <v>0.25</v>
      </c>
      <c r="AG6" s="496" t="s">
        <v>199</v>
      </c>
      <c r="AH6" s="31">
        <f t="shared" si="1"/>
        <v>0.15</v>
      </c>
      <c r="AI6" s="31">
        <f t="shared" si="2"/>
        <v>0.4</v>
      </c>
      <c r="AJ6" s="496" t="s">
        <v>200</v>
      </c>
      <c r="AK6" s="483" t="s">
        <v>201</v>
      </c>
      <c r="AL6" s="90" t="s">
        <v>854</v>
      </c>
      <c r="AM6" s="483" t="s">
        <v>23</v>
      </c>
      <c r="AN6" s="496" t="s">
        <v>855</v>
      </c>
      <c r="AO6" s="496" t="s">
        <v>24</v>
      </c>
      <c r="AP6" s="496" t="s">
        <v>48</v>
      </c>
      <c r="AQ6" s="496" t="s">
        <v>856</v>
      </c>
      <c r="AR6" s="496" t="s">
        <v>206</v>
      </c>
      <c r="AS6" s="496" t="s">
        <v>857</v>
      </c>
      <c r="AT6" s="496" t="s">
        <v>208</v>
      </c>
      <c r="AU6" s="496">
        <f>+AI6*AA6</f>
        <v>0.30000000000000004</v>
      </c>
      <c r="AV6" s="32">
        <f>+AA6-AU6</f>
        <v>0.44999999999999996</v>
      </c>
      <c r="AW6" s="807" t="str">
        <f>+IF(C6="Corrupción","Moderado",IF(AV10&lt;=25%,"Bajo",IF(AV10&lt;=50%,"Moderado",IF(AV10&lt;=75%,"Alto",IF(AV10&gt;75%,"Extremo","")))))</f>
        <v>Bajo</v>
      </c>
      <c r="AX6" s="723" t="s">
        <v>56</v>
      </c>
      <c r="AY6" s="161">
        <v>1</v>
      </c>
      <c r="AZ6" s="630" t="s">
        <v>858</v>
      </c>
      <c r="BA6" s="487" t="s">
        <v>836</v>
      </c>
      <c r="BB6" s="624">
        <v>44927</v>
      </c>
      <c r="BC6" s="30">
        <v>45291</v>
      </c>
      <c r="BD6" s="628" t="s">
        <v>859</v>
      </c>
      <c r="BE6" s="380">
        <v>44985</v>
      </c>
      <c r="BF6" s="651" t="s">
        <v>860</v>
      </c>
      <c r="BG6" s="652" t="s">
        <v>861</v>
      </c>
      <c r="BH6" s="381">
        <v>45046</v>
      </c>
      <c r="BI6" s="382"/>
      <c r="BJ6" s="383"/>
      <c r="BK6" s="381">
        <v>45107</v>
      </c>
      <c r="BL6" s="383"/>
      <c r="BM6" s="383"/>
      <c r="BN6" s="381">
        <v>45169</v>
      </c>
      <c r="BO6" s="383"/>
      <c r="BP6" s="383"/>
      <c r="BQ6" s="381">
        <v>45230</v>
      </c>
      <c r="BR6" s="383"/>
      <c r="BS6" s="383"/>
      <c r="BT6" s="381">
        <v>45291</v>
      </c>
      <c r="BU6" s="87"/>
      <c r="BV6" s="162"/>
    </row>
    <row r="7" spans="1:74" ht="312.75" customHeight="1" x14ac:dyDescent="0.3">
      <c r="A7" s="702"/>
      <c r="B7" s="701"/>
      <c r="C7" s="701"/>
      <c r="D7" s="701"/>
      <c r="E7" s="701"/>
      <c r="F7" s="733"/>
      <c r="G7" s="724"/>
      <c r="H7" s="701"/>
      <c r="I7" s="733"/>
      <c r="J7" s="701"/>
      <c r="K7" s="701"/>
      <c r="L7" s="725"/>
      <c r="M7" s="701"/>
      <c r="N7" s="701"/>
      <c r="O7" s="701"/>
      <c r="P7" s="701"/>
      <c r="Q7" s="701"/>
      <c r="R7" s="701"/>
      <c r="S7" s="729"/>
      <c r="T7" s="729"/>
      <c r="U7" s="729"/>
      <c r="V7" s="730"/>
      <c r="W7" s="726"/>
      <c r="X7" s="731"/>
      <c r="Y7" s="726"/>
      <c r="Z7" s="727"/>
      <c r="AA7" s="726"/>
      <c r="AB7" s="736"/>
      <c r="AC7" s="49" t="s">
        <v>862</v>
      </c>
      <c r="AD7" s="49" t="s">
        <v>863</v>
      </c>
      <c r="AE7" s="49" t="s">
        <v>54</v>
      </c>
      <c r="AF7" s="31">
        <f t="shared" si="0"/>
        <v>0.25</v>
      </c>
      <c r="AG7" s="496" t="s">
        <v>199</v>
      </c>
      <c r="AH7" s="31">
        <f t="shared" si="1"/>
        <v>0.15</v>
      </c>
      <c r="AI7" s="31">
        <f t="shared" si="2"/>
        <v>0.4</v>
      </c>
      <c r="AJ7" s="496" t="s">
        <v>200</v>
      </c>
      <c r="AK7" s="483" t="s">
        <v>201</v>
      </c>
      <c r="AL7" s="40" t="s">
        <v>864</v>
      </c>
      <c r="AM7" s="483" t="s">
        <v>23</v>
      </c>
      <c r="AN7" s="496" t="s">
        <v>865</v>
      </c>
      <c r="AO7" s="496" t="s">
        <v>24</v>
      </c>
      <c r="AP7" s="496" t="s">
        <v>48</v>
      </c>
      <c r="AQ7" s="496" t="s">
        <v>866</v>
      </c>
      <c r="AR7" s="496" t="s">
        <v>206</v>
      </c>
      <c r="AS7" s="496" t="s">
        <v>857</v>
      </c>
      <c r="AT7" s="496" t="s">
        <v>208</v>
      </c>
      <c r="AU7" s="496">
        <f>+AV6*AI7</f>
        <v>0.18</v>
      </c>
      <c r="AV7" s="32">
        <f>+AV6-AU7</f>
        <v>0.26999999999999996</v>
      </c>
      <c r="AW7" s="807"/>
      <c r="AX7" s="723"/>
      <c r="AY7" s="167">
        <v>2</v>
      </c>
      <c r="AZ7" s="312" t="s">
        <v>867</v>
      </c>
      <c r="BA7" s="483" t="s">
        <v>836</v>
      </c>
      <c r="BB7" s="30">
        <v>44927</v>
      </c>
      <c r="BC7" s="30">
        <v>45291</v>
      </c>
      <c r="BD7" s="35"/>
      <c r="BE7" s="380">
        <v>44985</v>
      </c>
      <c r="BF7" s="651" t="s">
        <v>868</v>
      </c>
      <c r="BG7" s="652" t="s">
        <v>869</v>
      </c>
      <c r="BH7" s="381">
        <v>45046</v>
      </c>
      <c r="BI7" s="382"/>
      <c r="BJ7" s="383"/>
      <c r="BK7" s="381">
        <v>45107</v>
      </c>
      <c r="BL7" s="383"/>
      <c r="BM7" s="383"/>
      <c r="BN7" s="381">
        <v>45169</v>
      </c>
      <c r="BO7" s="383"/>
      <c r="BP7" s="383"/>
      <c r="BQ7" s="381">
        <v>45230</v>
      </c>
      <c r="BR7" s="383"/>
      <c r="BS7" s="383"/>
      <c r="BT7" s="381">
        <v>45291</v>
      </c>
      <c r="BU7" s="87"/>
      <c r="BV7" s="162"/>
    </row>
    <row r="8" spans="1:74" ht="208.5" customHeight="1" x14ac:dyDescent="0.3">
      <c r="A8" s="702"/>
      <c r="B8" s="701"/>
      <c r="C8" s="701"/>
      <c r="D8" s="701"/>
      <c r="E8" s="701"/>
      <c r="F8" s="733"/>
      <c r="G8" s="724"/>
      <c r="H8" s="701"/>
      <c r="I8" s="733"/>
      <c r="J8" s="701"/>
      <c r="K8" s="701"/>
      <c r="L8" s="725"/>
      <c r="M8" s="701"/>
      <c r="N8" s="701"/>
      <c r="O8" s="701"/>
      <c r="P8" s="701"/>
      <c r="Q8" s="701"/>
      <c r="R8" s="701"/>
      <c r="S8" s="729"/>
      <c r="T8" s="729"/>
      <c r="U8" s="729"/>
      <c r="V8" s="730"/>
      <c r="W8" s="726"/>
      <c r="X8" s="731"/>
      <c r="Y8" s="726"/>
      <c r="Z8" s="727"/>
      <c r="AA8" s="726"/>
      <c r="AB8" s="736"/>
      <c r="AC8" s="49" t="s">
        <v>870</v>
      </c>
      <c r="AD8" s="49" t="s">
        <v>871</v>
      </c>
      <c r="AE8" s="49" t="s">
        <v>37</v>
      </c>
      <c r="AF8" s="31">
        <f t="shared" si="0"/>
        <v>0.15</v>
      </c>
      <c r="AG8" s="496" t="s">
        <v>199</v>
      </c>
      <c r="AH8" s="31">
        <f t="shared" si="1"/>
        <v>0.15</v>
      </c>
      <c r="AI8" s="31">
        <f t="shared" si="2"/>
        <v>0.3</v>
      </c>
      <c r="AJ8" s="496" t="s">
        <v>200</v>
      </c>
      <c r="AK8" s="483" t="s">
        <v>201</v>
      </c>
      <c r="AL8" s="40" t="s">
        <v>872</v>
      </c>
      <c r="AM8" s="483" t="s">
        <v>23</v>
      </c>
      <c r="AN8" s="496" t="s">
        <v>865</v>
      </c>
      <c r="AO8" s="496" t="s">
        <v>24</v>
      </c>
      <c r="AP8" s="496" t="s">
        <v>48</v>
      </c>
      <c r="AQ8" s="496" t="s">
        <v>873</v>
      </c>
      <c r="AR8" s="496" t="s">
        <v>206</v>
      </c>
      <c r="AS8" s="496" t="s">
        <v>874</v>
      </c>
      <c r="AT8" s="496" t="s">
        <v>208</v>
      </c>
      <c r="AU8" s="496">
        <f>+AV7*AI8</f>
        <v>8.0999999999999989E-2</v>
      </c>
      <c r="AV8" s="32">
        <f>+AV7-AU8</f>
        <v>0.18899999999999997</v>
      </c>
      <c r="AW8" s="807"/>
      <c r="AX8" s="723"/>
      <c r="AY8" s="167">
        <v>3</v>
      </c>
      <c r="AZ8" s="104" t="s">
        <v>875</v>
      </c>
      <c r="BA8" s="483" t="s">
        <v>836</v>
      </c>
      <c r="BB8" s="30">
        <v>44927</v>
      </c>
      <c r="BC8" s="30">
        <v>45291</v>
      </c>
      <c r="BD8" s="487"/>
      <c r="BE8" s="380">
        <v>44985</v>
      </c>
      <c r="BF8" s="652" t="s">
        <v>876</v>
      </c>
      <c r="BG8" s="652" t="s">
        <v>877</v>
      </c>
      <c r="BH8" s="381">
        <v>45046</v>
      </c>
      <c r="BI8" s="382"/>
      <c r="BJ8" s="383"/>
      <c r="BK8" s="381">
        <v>45107</v>
      </c>
      <c r="BL8" s="383"/>
      <c r="BM8" s="383"/>
      <c r="BN8" s="381">
        <v>45169</v>
      </c>
      <c r="BO8" s="383"/>
      <c r="BP8" s="383"/>
      <c r="BQ8" s="381">
        <v>45230</v>
      </c>
      <c r="BR8" s="383"/>
      <c r="BS8" s="383"/>
      <c r="BT8" s="381">
        <v>45291</v>
      </c>
      <c r="BU8" s="87"/>
      <c r="BV8" s="162"/>
    </row>
    <row r="9" spans="1:74" ht="285.75" customHeight="1" x14ac:dyDescent="0.3">
      <c r="A9" s="702"/>
      <c r="B9" s="701"/>
      <c r="C9" s="701"/>
      <c r="D9" s="701"/>
      <c r="E9" s="701"/>
      <c r="F9" s="733"/>
      <c r="G9" s="724"/>
      <c r="H9" s="701"/>
      <c r="I9" s="733"/>
      <c r="J9" s="701"/>
      <c r="K9" s="701"/>
      <c r="L9" s="725"/>
      <c r="M9" s="701"/>
      <c r="N9" s="701"/>
      <c r="O9" s="701"/>
      <c r="P9" s="701"/>
      <c r="Q9" s="701"/>
      <c r="R9" s="701"/>
      <c r="S9" s="729"/>
      <c r="T9" s="729"/>
      <c r="U9" s="729"/>
      <c r="V9" s="730"/>
      <c r="W9" s="726"/>
      <c r="X9" s="731"/>
      <c r="Y9" s="726"/>
      <c r="Z9" s="727"/>
      <c r="AA9" s="726"/>
      <c r="AB9" s="736"/>
      <c r="AC9" s="49" t="s">
        <v>878</v>
      </c>
      <c r="AD9" s="49" t="s">
        <v>879</v>
      </c>
      <c r="AE9" s="49" t="s">
        <v>37</v>
      </c>
      <c r="AF9" s="31">
        <f t="shared" si="0"/>
        <v>0.15</v>
      </c>
      <c r="AG9" s="496" t="s">
        <v>199</v>
      </c>
      <c r="AH9" s="31">
        <f t="shared" si="1"/>
        <v>0.15</v>
      </c>
      <c r="AI9" s="31">
        <f t="shared" si="2"/>
        <v>0.3</v>
      </c>
      <c r="AJ9" s="496" t="s">
        <v>200</v>
      </c>
      <c r="AK9" s="483" t="s">
        <v>201</v>
      </c>
      <c r="AL9" s="40" t="s">
        <v>880</v>
      </c>
      <c r="AM9" s="483" t="s">
        <v>23</v>
      </c>
      <c r="AN9" s="496" t="s">
        <v>865</v>
      </c>
      <c r="AO9" s="496" t="s">
        <v>24</v>
      </c>
      <c r="AP9" s="496" t="s">
        <v>48</v>
      </c>
      <c r="AQ9" s="496" t="s">
        <v>881</v>
      </c>
      <c r="AR9" s="496" t="s">
        <v>206</v>
      </c>
      <c r="AS9" s="496" t="s">
        <v>882</v>
      </c>
      <c r="AT9" s="496" t="s">
        <v>208</v>
      </c>
      <c r="AU9" s="496">
        <f>+AV8*AI9</f>
        <v>5.6699999999999987E-2</v>
      </c>
      <c r="AV9" s="32">
        <f>+AV8-AU9</f>
        <v>0.13229999999999997</v>
      </c>
      <c r="AW9" s="807"/>
      <c r="AX9" s="723"/>
      <c r="AY9" s="167">
        <v>4</v>
      </c>
      <c r="AZ9" s="33" t="s">
        <v>883</v>
      </c>
      <c r="BA9" s="483" t="s">
        <v>836</v>
      </c>
      <c r="BB9" s="30">
        <v>44927</v>
      </c>
      <c r="BC9" s="30">
        <v>45291</v>
      </c>
      <c r="BD9" s="487"/>
      <c r="BE9" s="380">
        <v>44985</v>
      </c>
      <c r="BF9" s="652" t="s">
        <v>884</v>
      </c>
      <c r="BG9" s="652" t="s">
        <v>885</v>
      </c>
      <c r="BH9" s="381">
        <v>45046</v>
      </c>
      <c r="BI9" s="382"/>
      <c r="BJ9" s="383"/>
      <c r="BK9" s="381">
        <v>45107</v>
      </c>
      <c r="BL9" s="383"/>
      <c r="BM9" s="383"/>
      <c r="BN9" s="381">
        <v>45169</v>
      </c>
      <c r="BO9" s="383"/>
      <c r="BP9" s="383"/>
      <c r="BQ9" s="381">
        <v>45230</v>
      </c>
      <c r="BR9" s="383"/>
      <c r="BS9" s="383"/>
      <c r="BT9" s="381">
        <v>45291</v>
      </c>
      <c r="BU9" s="87"/>
      <c r="BV9" s="162"/>
    </row>
    <row r="10" spans="1:74" ht="222.75" customHeight="1" x14ac:dyDescent="0.3">
      <c r="A10" s="702"/>
      <c r="B10" s="701"/>
      <c r="C10" s="701"/>
      <c r="D10" s="701"/>
      <c r="E10" s="701"/>
      <c r="F10" s="733"/>
      <c r="G10" s="724"/>
      <c r="H10" s="701"/>
      <c r="I10" s="733"/>
      <c r="J10" s="701"/>
      <c r="K10" s="701"/>
      <c r="L10" s="725"/>
      <c r="M10" s="701"/>
      <c r="N10" s="701"/>
      <c r="O10" s="701"/>
      <c r="P10" s="701"/>
      <c r="Q10" s="701"/>
      <c r="R10" s="701"/>
      <c r="S10" s="729"/>
      <c r="T10" s="729"/>
      <c r="U10" s="729"/>
      <c r="V10" s="730"/>
      <c r="W10" s="726"/>
      <c r="X10" s="731"/>
      <c r="Y10" s="726"/>
      <c r="Z10" s="727"/>
      <c r="AA10" s="726"/>
      <c r="AB10" s="736"/>
      <c r="AC10" s="49" t="s">
        <v>886</v>
      </c>
      <c r="AD10" s="49" t="s">
        <v>887</v>
      </c>
      <c r="AE10" s="49" t="s">
        <v>37</v>
      </c>
      <c r="AF10" s="31">
        <f t="shared" si="0"/>
        <v>0.15</v>
      </c>
      <c r="AG10" s="496" t="s">
        <v>199</v>
      </c>
      <c r="AH10" s="31">
        <f t="shared" si="1"/>
        <v>0.15</v>
      </c>
      <c r="AI10" s="31">
        <f t="shared" si="2"/>
        <v>0.3</v>
      </c>
      <c r="AJ10" s="496" t="s">
        <v>200</v>
      </c>
      <c r="AK10" s="483" t="s">
        <v>201</v>
      </c>
      <c r="AL10" s="40" t="s">
        <v>888</v>
      </c>
      <c r="AM10" s="483" t="s">
        <v>23</v>
      </c>
      <c r="AN10" s="496" t="s">
        <v>865</v>
      </c>
      <c r="AO10" s="496" t="s">
        <v>24</v>
      </c>
      <c r="AP10" s="496" t="s">
        <v>48</v>
      </c>
      <c r="AQ10" s="496" t="s">
        <v>889</v>
      </c>
      <c r="AR10" s="496" t="s">
        <v>206</v>
      </c>
      <c r="AS10" s="496" t="s">
        <v>890</v>
      </c>
      <c r="AT10" s="496" t="s">
        <v>208</v>
      </c>
      <c r="AU10" s="496">
        <f>+AV9*AI10</f>
        <v>3.9689999999999989E-2</v>
      </c>
      <c r="AV10" s="32">
        <f>+AV9-AU10</f>
        <v>9.2609999999999984E-2</v>
      </c>
      <c r="AW10" s="807"/>
      <c r="AX10" s="723"/>
      <c r="AY10" s="167">
        <v>5</v>
      </c>
      <c r="AZ10" s="518" t="s">
        <v>891</v>
      </c>
      <c r="BA10" s="483" t="s">
        <v>836</v>
      </c>
      <c r="BB10" s="30">
        <v>44927</v>
      </c>
      <c r="BC10" s="30">
        <v>45291</v>
      </c>
      <c r="BD10" s="487"/>
      <c r="BE10" s="380">
        <v>44985</v>
      </c>
      <c r="BF10" s="652" t="s">
        <v>892</v>
      </c>
      <c r="BG10" s="652" t="s">
        <v>885</v>
      </c>
      <c r="BH10" s="381">
        <v>45046</v>
      </c>
      <c r="BI10" s="382"/>
      <c r="BJ10" s="383"/>
      <c r="BK10" s="381">
        <v>45107</v>
      </c>
      <c r="BL10" s="383"/>
      <c r="BM10" s="383"/>
      <c r="BN10" s="381">
        <v>45169</v>
      </c>
      <c r="BO10" s="383"/>
      <c r="BP10" s="383"/>
      <c r="BQ10" s="381">
        <v>45230</v>
      </c>
      <c r="BR10" s="383"/>
      <c r="BS10" s="383"/>
      <c r="BT10" s="381">
        <v>45291</v>
      </c>
      <c r="BU10" s="87"/>
      <c r="BV10" s="162"/>
    </row>
    <row r="11" spans="1:74" ht="225" customHeight="1" x14ac:dyDescent="0.3">
      <c r="A11" s="702"/>
      <c r="B11" s="701"/>
      <c r="C11" s="701"/>
      <c r="D11" s="701"/>
      <c r="E11" s="701"/>
      <c r="F11" s="733"/>
      <c r="G11" s="724"/>
      <c r="H11" s="701"/>
      <c r="I11" s="733"/>
      <c r="J11" s="701"/>
      <c r="K11" s="701"/>
      <c r="L11" s="725"/>
      <c r="M11" s="701"/>
      <c r="N11" s="701"/>
      <c r="O11" s="701"/>
      <c r="P11" s="701"/>
      <c r="Q11" s="701"/>
      <c r="R11" s="701"/>
      <c r="S11" s="729"/>
      <c r="T11" s="729"/>
      <c r="U11" s="729"/>
      <c r="V11" s="730"/>
      <c r="W11" s="726"/>
      <c r="X11" s="731"/>
      <c r="Y11" s="726"/>
      <c r="Z11" s="727"/>
      <c r="AA11" s="726"/>
      <c r="AB11" s="736"/>
      <c r="AC11" s="49" t="s">
        <v>893</v>
      </c>
      <c r="AD11" s="49" t="s">
        <v>894</v>
      </c>
      <c r="AE11" s="49" t="s">
        <v>54</v>
      </c>
      <c r="AF11" s="31">
        <f t="shared" si="0"/>
        <v>0.25</v>
      </c>
      <c r="AG11" s="496" t="s">
        <v>895</v>
      </c>
      <c r="AH11" s="31">
        <f t="shared" si="1"/>
        <v>0.25</v>
      </c>
      <c r="AI11" s="31">
        <f t="shared" si="2"/>
        <v>0.5</v>
      </c>
      <c r="AJ11" s="496" t="s">
        <v>896</v>
      </c>
      <c r="AK11" s="483" t="s">
        <v>191</v>
      </c>
      <c r="AL11" s="40" t="s">
        <v>897</v>
      </c>
      <c r="AM11" s="483" t="s">
        <v>39</v>
      </c>
      <c r="AN11" s="496" t="s">
        <v>898</v>
      </c>
      <c r="AO11" s="496" t="s">
        <v>24</v>
      </c>
      <c r="AP11" s="496" t="s">
        <v>410</v>
      </c>
      <c r="AQ11" s="496" t="s">
        <v>899</v>
      </c>
      <c r="AR11" s="496" t="s">
        <v>206</v>
      </c>
      <c r="AS11" s="496" t="s">
        <v>900</v>
      </c>
      <c r="AT11" s="496" t="s">
        <v>208</v>
      </c>
      <c r="AU11" s="90"/>
      <c r="AV11" s="32">
        <f>+AV10-AU11</f>
        <v>9.2609999999999984E-2</v>
      </c>
      <c r="AW11" s="807"/>
      <c r="AX11" s="723"/>
      <c r="AY11" s="167">
        <v>6</v>
      </c>
      <c r="AZ11" s="104" t="s">
        <v>901</v>
      </c>
      <c r="BA11" s="483" t="s">
        <v>902</v>
      </c>
      <c r="BB11" s="30">
        <v>44927</v>
      </c>
      <c r="BC11" s="30">
        <v>45016</v>
      </c>
      <c r="BD11" s="487" t="s">
        <v>903</v>
      </c>
      <c r="BE11" s="380">
        <v>44985</v>
      </c>
      <c r="BF11" s="652" t="s">
        <v>904</v>
      </c>
      <c r="BG11" s="652" t="s">
        <v>905</v>
      </c>
      <c r="BH11" s="381">
        <v>45046</v>
      </c>
      <c r="BI11" s="382"/>
      <c r="BJ11" s="383"/>
      <c r="BK11" s="381">
        <v>45107</v>
      </c>
      <c r="BL11" s="383"/>
      <c r="BM11" s="383"/>
      <c r="BN11" s="381">
        <v>45169</v>
      </c>
      <c r="BO11" s="383"/>
      <c r="BP11" s="383"/>
      <c r="BQ11" s="381">
        <v>45230</v>
      </c>
      <c r="BR11" s="383"/>
      <c r="BS11" s="383"/>
      <c r="BT11" s="381">
        <v>45291</v>
      </c>
      <c r="BU11" s="87"/>
      <c r="BV11" s="162"/>
    </row>
    <row r="12" spans="1:74" ht="357" customHeight="1" x14ac:dyDescent="0.3">
      <c r="A12" s="702" t="s">
        <v>191</v>
      </c>
      <c r="B12" s="701" t="s">
        <v>82</v>
      </c>
      <c r="C12" s="701" t="s">
        <v>89</v>
      </c>
      <c r="D12" s="701" t="s">
        <v>12</v>
      </c>
      <c r="E12" s="701" t="s">
        <v>93</v>
      </c>
      <c r="F12" s="733" t="s">
        <v>906</v>
      </c>
      <c r="G12" s="724" t="s">
        <v>907</v>
      </c>
      <c r="H12" s="701" t="s">
        <v>908</v>
      </c>
      <c r="I12" s="733" t="s">
        <v>790</v>
      </c>
      <c r="J12" s="701" t="s">
        <v>92</v>
      </c>
      <c r="K12" s="701">
        <v>1</v>
      </c>
      <c r="L12" s="725">
        <f>IF(J12="Diaria",+(K12/360),IF(J12="Mensual",+(K12/12),IF(J12="Bimestral",+(K12/6),IF(J12="Trimestral",+(K12/4),IF(J12="Semestral",+(K12/2),IF(J12="Anual",+(K12/1),""))))))</f>
        <v>0.5</v>
      </c>
      <c r="M12" s="701" t="s">
        <v>60</v>
      </c>
      <c r="N12" s="701">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0.6</v>
      </c>
      <c r="O12" s="701" t="s">
        <v>46</v>
      </c>
      <c r="P12" s="701">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701" t="s">
        <v>70</v>
      </c>
      <c r="R12" s="701">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29" t="s">
        <v>57</v>
      </c>
      <c r="T12" s="729" t="s">
        <v>58</v>
      </c>
      <c r="U12" s="729">
        <f>+MAX(N12,P12,R12)</f>
        <v>0.6</v>
      </c>
      <c r="V12" s="732" t="str">
        <f>IF(L12&lt;=20%,"Muy baja",IF(L12&lt;=40%,"Baja",IF(L12&lt;=60%,"Media",IF(L12&lt;=80%,"Alta",IF(L12&lt;=100%,"Muy alta",IF(L12&gt;=100%,"Muy alta",""))))))</f>
        <v>Media</v>
      </c>
      <c r="W12" s="726">
        <f>+IFERROR(VLOOKUP(V12,[4]Fórmula!$F$1:$G$6,2,FALSE),"")</f>
        <v>0.6</v>
      </c>
      <c r="X12" s="732" t="str">
        <f>IF(U12=20%,"Leve",IF(U12=40%,"Menor",IF(U12=60%,"Moderado",IF(U12=80%,"Mayor",IF(U12=100%,"Catastrófico","")))))</f>
        <v>Moderado</v>
      </c>
      <c r="Y12" s="726">
        <f>+IFERROR(VLOOKUP(X12,[4]Fórmula!$H$1:$I$6,2,FALSE),"")</f>
        <v>0.6</v>
      </c>
      <c r="Z12" s="722" t="str">
        <f>+IFERROR(VLOOKUP(V12&amp;X12,[4]Fórmula!$C$2:$D$26,2,FALSE),"")</f>
        <v>Moderado</v>
      </c>
      <c r="AA12" s="726">
        <f>IF(Z12="Bajo",25%,IF(Z12="Moderado",50%,IF(Z12="Alto",75%,IF(Z12="Extremo",100%,""))))</f>
        <v>0.5</v>
      </c>
      <c r="AB12" s="877" t="s">
        <v>909</v>
      </c>
      <c r="AC12" s="49" t="s">
        <v>910</v>
      </c>
      <c r="AD12" s="49" t="s">
        <v>911</v>
      </c>
      <c r="AE12" s="49" t="s">
        <v>54</v>
      </c>
      <c r="AF12" s="31">
        <f t="shared" si="0"/>
        <v>0.25</v>
      </c>
      <c r="AG12" s="496" t="s">
        <v>199</v>
      </c>
      <c r="AH12" s="31">
        <f t="shared" si="1"/>
        <v>0.15</v>
      </c>
      <c r="AI12" s="31">
        <f t="shared" si="2"/>
        <v>0.4</v>
      </c>
      <c r="AJ12" s="496" t="s">
        <v>200</v>
      </c>
      <c r="AK12" s="483" t="s">
        <v>201</v>
      </c>
      <c r="AL12" s="49" t="s">
        <v>912</v>
      </c>
      <c r="AM12" s="483" t="s">
        <v>23</v>
      </c>
      <c r="AN12" s="496" t="s">
        <v>913</v>
      </c>
      <c r="AO12" s="496" t="s">
        <v>24</v>
      </c>
      <c r="AP12" s="496" t="s">
        <v>48</v>
      </c>
      <c r="AQ12" s="496" t="s">
        <v>914</v>
      </c>
      <c r="AR12" s="496" t="s">
        <v>206</v>
      </c>
      <c r="AS12" s="496" t="s">
        <v>915</v>
      </c>
      <c r="AT12" s="496" t="s">
        <v>208</v>
      </c>
      <c r="AU12" s="496">
        <f>+AI12*AA12</f>
        <v>0.2</v>
      </c>
      <c r="AV12" s="32">
        <f>+AA12-AU12</f>
        <v>0.3</v>
      </c>
      <c r="AW12" s="807" t="str">
        <f>+IF(C12="Corrupción","Moderado",IF(AV15&lt;=25%,"Bajo",IF(AV15&lt;=50%,"Moderado",IF(AV15&lt;=75%,"Alto",IF(AV15&gt;75%,"Extremo","")))))</f>
        <v>Bajo</v>
      </c>
      <c r="AX12" s="723" t="s">
        <v>56</v>
      </c>
      <c r="AY12" s="161">
        <v>1</v>
      </c>
      <c r="AZ12" s="655" t="s">
        <v>916</v>
      </c>
      <c r="BA12" s="483" t="s">
        <v>917</v>
      </c>
      <c r="BB12" s="624">
        <v>44927</v>
      </c>
      <c r="BC12" s="624">
        <v>45107</v>
      </c>
      <c r="BD12" s="628" t="s">
        <v>918</v>
      </c>
      <c r="BE12" s="380">
        <v>44985</v>
      </c>
      <c r="BF12" s="652" t="s">
        <v>919</v>
      </c>
      <c r="BG12" s="518" t="s">
        <v>920</v>
      </c>
      <c r="BH12" s="381">
        <v>45046</v>
      </c>
      <c r="BI12" s="382"/>
      <c r="BJ12" s="383"/>
      <c r="BK12" s="381">
        <v>45107</v>
      </c>
      <c r="BL12" s="383"/>
      <c r="BM12" s="383"/>
      <c r="BN12" s="381">
        <v>45169</v>
      </c>
      <c r="BO12" s="383"/>
      <c r="BP12" s="383"/>
      <c r="BQ12" s="381">
        <v>45230</v>
      </c>
      <c r="BR12" s="383"/>
      <c r="BS12" s="383"/>
      <c r="BT12" s="381">
        <v>45291</v>
      </c>
      <c r="BU12" s="87"/>
      <c r="BV12" s="162"/>
    </row>
    <row r="13" spans="1:74" ht="183" customHeight="1" x14ac:dyDescent="0.3">
      <c r="A13" s="702"/>
      <c r="B13" s="701"/>
      <c r="C13" s="701"/>
      <c r="D13" s="701"/>
      <c r="E13" s="701"/>
      <c r="F13" s="733"/>
      <c r="G13" s="724"/>
      <c r="H13" s="701"/>
      <c r="I13" s="733"/>
      <c r="J13" s="701"/>
      <c r="K13" s="701"/>
      <c r="L13" s="725"/>
      <c r="M13" s="701"/>
      <c r="N13" s="701"/>
      <c r="O13" s="701"/>
      <c r="P13" s="701"/>
      <c r="Q13" s="701"/>
      <c r="R13" s="701"/>
      <c r="S13" s="729"/>
      <c r="T13" s="729"/>
      <c r="U13" s="729"/>
      <c r="V13" s="732"/>
      <c r="W13" s="726"/>
      <c r="X13" s="732"/>
      <c r="Y13" s="726"/>
      <c r="Z13" s="722"/>
      <c r="AA13" s="726"/>
      <c r="AB13" s="877"/>
      <c r="AC13" s="49" t="s">
        <v>921</v>
      </c>
      <c r="AD13" s="49" t="s">
        <v>922</v>
      </c>
      <c r="AE13" s="49" t="s">
        <v>54</v>
      </c>
      <c r="AF13" s="31">
        <f t="shared" si="0"/>
        <v>0.25</v>
      </c>
      <c r="AG13" s="496" t="s">
        <v>199</v>
      </c>
      <c r="AH13" s="31">
        <f t="shared" si="1"/>
        <v>0.15</v>
      </c>
      <c r="AI13" s="31">
        <f t="shared" si="2"/>
        <v>0.4</v>
      </c>
      <c r="AJ13" s="496" t="s">
        <v>200</v>
      </c>
      <c r="AK13" s="483" t="s">
        <v>201</v>
      </c>
      <c r="AL13" s="49" t="s">
        <v>923</v>
      </c>
      <c r="AM13" s="483" t="s">
        <v>23</v>
      </c>
      <c r="AN13" s="496" t="s">
        <v>924</v>
      </c>
      <c r="AO13" s="496" t="s">
        <v>24</v>
      </c>
      <c r="AP13" s="496" t="s">
        <v>48</v>
      </c>
      <c r="AQ13" s="496" t="s">
        <v>925</v>
      </c>
      <c r="AR13" s="496" t="s">
        <v>206</v>
      </c>
      <c r="AS13" s="496" t="s">
        <v>926</v>
      </c>
      <c r="AT13" s="496" t="s">
        <v>208</v>
      </c>
      <c r="AU13" s="496">
        <f>+AV12*AI13</f>
        <v>0.12</v>
      </c>
      <c r="AV13" s="32">
        <f>+AV12-AU13</f>
        <v>0.18</v>
      </c>
      <c r="AW13" s="807"/>
      <c r="AX13" s="723"/>
      <c r="AY13" s="167">
        <v>2</v>
      </c>
      <c r="AZ13" s="33" t="s">
        <v>927</v>
      </c>
      <c r="BA13" s="483" t="s">
        <v>917</v>
      </c>
      <c r="BB13" s="624">
        <v>44927</v>
      </c>
      <c r="BC13" s="624">
        <v>45107</v>
      </c>
      <c r="BD13" s="35" t="s">
        <v>928</v>
      </c>
      <c r="BE13" s="380">
        <v>44985</v>
      </c>
      <c r="BF13" s="652" t="s">
        <v>929</v>
      </c>
      <c r="BG13" s="518" t="s">
        <v>920</v>
      </c>
      <c r="BH13" s="381">
        <v>45046</v>
      </c>
      <c r="BI13" s="382"/>
      <c r="BJ13" s="383"/>
      <c r="BK13" s="381">
        <v>45107</v>
      </c>
      <c r="BL13" s="383"/>
      <c r="BM13" s="383"/>
      <c r="BN13" s="381">
        <v>45169</v>
      </c>
      <c r="BO13" s="383"/>
      <c r="BP13" s="383"/>
      <c r="BQ13" s="381">
        <v>45230</v>
      </c>
      <c r="BR13" s="383"/>
      <c r="BS13" s="383"/>
      <c r="BT13" s="381">
        <v>45291</v>
      </c>
      <c r="BU13" s="87"/>
      <c r="BV13" s="162"/>
    </row>
    <row r="14" spans="1:74" ht="123" customHeight="1" x14ac:dyDescent="0.3">
      <c r="A14" s="702"/>
      <c r="B14" s="701"/>
      <c r="C14" s="701"/>
      <c r="D14" s="701"/>
      <c r="E14" s="701"/>
      <c r="F14" s="733"/>
      <c r="G14" s="724"/>
      <c r="H14" s="701"/>
      <c r="I14" s="733"/>
      <c r="J14" s="701"/>
      <c r="K14" s="701"/>
      <c r="L14" s="725"/>
      <c r="M14" s="701"/>
      <c r="N14" s="701"/>
      <c r="O14" s="701"/>
      <c r="P14" s="701"/>
      <c r="Q14" s="701"/>
      <c r="R14" s="701"/>
      <c r="S14" s="729"/>
      <c r="T14" s="729"/>
      <c r="U14" s="729"/>
      <c r="V14" s="732"/>
      <c r="W14" s="726"/>
      <c r="X14" s="732"/>
      <c r="Y14" s="726"/>
      <c r="Z14" s="722"/>
      <c r="AA14" s="726"/>
      <c r="AB14" s="877"/>
      <c r="AC14" s="49" t="s">
        <v>930</v>
      </c>
      <c r="AD14" s="40" t="s">
        <v>931</v>
      </c>
      <c r="AE14" s="49" t="s">
        <v>37</v>
      </c>
      <c r="AF14" s="31">
        <f t="shared" si="0"/>
        <v>0.15</v>
      </c>
      <c r="AG14" s="496" t="s">
        <v>199</v>
      </c>
      <c r="AH14" s="31">
        <f t="shared" si="1"/>
        <v>0.15</v>
      </c>
      <c r="AI14" s="31">
        <f t="shared" si="2"/>
        <v>0.3</v>
      </c>
      <c r="AJ14" s="496" t="s">
        <v>200</v>
      </c>
      <c r="AK14" s="483" t="s">
        <v>201</v>
      </c>
      <c r="AL14" s="49" t="s">
        <v>932</v>
      </c>
      <c r="AM14" s="483" t="s">
        <v>23</v>
      </c>
      <c r="AN14" s="496" t="s">
        <v>933</v>
      </c>
      <c r="AO14" s="496" t="s">
        <v>24</v>
      </c>
      <c r="AP14" s="496" t="s">
        <v>934</v>
      </c>
      <c r="AQ14" s="496" t="s">
        <v>935</v>
      </c>
      <c r="AR14" s="496" t="s">
        <v>206</v>
      </c>
      <c r="AS14" s="496" t="s">
        <v>936</v>
      </c>
      <c r="AT14" s="496" t="s">
        <v>208</v>
      </c>
      <c r="AU14" s="496">
        <f>+AV13*AI14</f>
        <v>5.3999999999999999E-2</v>
      </c>
      <c r="AV14" s="32">
        <f>+AV13-AU14</f>
        <v>0.126</v>
      </c>
      <c r="AW14" s="807"/>
      <c r="AX14" s="723"/>
      <c r="AY14" s="167">
        <v>3</v>
      </c>
      <c r="AZ14" s="33" t="s">
        <v>937</v>
      </c>
      <c r="BA14" s="483" t="s">
        <v>917</v>
      </c>
      <c r="BB14" s="38">
        <v>44927</v>
      </c>
      <c r="BC14" s="38">
        <v>45107</v>
      </c>
      <c r="BD14" s="627" t="s">
        <v>938</v>
      </c>
      <c r="BE14" s="380">
        <v>44985</v>
      </c>
      <c r="BF14" s="652" t="s">
        <v>939</v>
      </c>
      <c r="BG14" s="518"/>
      <c r="BH14" s="381">
        <v>45046</v>
      </c>
      <c r="BI14" s="382"/>
      <c r="BJ14" s="383"/>
      <c r="BK14" s="381">
        <v>45107</v>
      </c>
      <c r="BL14" s="383"/>
      <c r="BM14" s="383"/>
      <c r="BN14" s="381">
        <v>45169</v>
      </c>
      <c r="BO14" s="383"/>
      <c r="BP14" s="383"/>
      <c r="BQ14" s="381">
        <v>45230</v>
      </c>
      <c r="BR14" s="383"/>
      <c r="BS14" s="383"/>
      <c r="BT14" s="381">
        <v>45291</v>
      </c>
      <c r="BU14" s="87"/>
      <c r="BV14" s="162"/>
    </row>
    <row r="15" spans="1:74" ht="160.5" customHeight="1" x14ac:dyDescent="0.3">
      <c r="A15" s="702"/>
      <c r="B15" s="701"/>
      <c r="C15" s="701"/>
      <c r="D15" s="701"/>
      <c r="E15" s="701"/>
      <c r="F15" s="733"/>
      <c r="G15" s="724"/>
      <c r="H15" s="701"/>
      <c r="I15" s="733"/>
      <c r="J15" s="701"/>
      <c r="K15" s="701"/>
      <c r="L15" s="725"/>
      <c r="M15" s="701"/>
      <c r="N15" s="701"/>
      <c r="O15" s="701"/>
      <c r="P15" s="701"/>
      <c r="Q15" s="701"/>
      <c r="R15" s="701"/>
      <c r="S15" s="729"/>
      <c r="T15" s="729"/>
      <c r="U15" s="729"/>
      <c r="V15" s="732"/>
      <c r="W15" s="726"/>
      <c r="X15" s="732"/>
      <c r="Y15" s="726"/>
      <c r="Z15" s="722"/>
      <c r="AA15" s="726"/>
      <c r="AB15" s="877"/>
      <c r="AC15" s="49" t="s">
        <v>940</v>
      </c>
      <c r="AD15" s="49" t="s">
        <v>941</v>
      </c>
      <c r="AE15" s="49" t="s">
        <v>54</v>
      </c>
      <c r="AF15" s="31">
        <f t="shared" si="0"/>
        <v>0.25</v>
      </c>
      <c r="AG15" s="496" t="s">
        <v>199</v>
      </c>
      <c r="AH15" s="31">
        <f t="shared" si="1"/>
        <v>0.15</v>
      </c>
      <c r="AI15" s="31">
        <f t="shared" si="2"/>
        <v>0.4</v>
      </c>
      <c r="AJ15" s="496" t="s">
        <v>200</v>
      </c>
      <c r="AK15" s="483" t="s">
        <v>201</v>
      </c>
      <c r="AL15" s="49" t="s">
        <v>942</v>
      </c>
      <c r="AM15" s="483" t="s">
        <v>23</v>
      </c>
      <c r="AN15" s="496" t="s">
        <v>943</v>
      </c>
      <c r="AO15" s="496" t="s">
        <v>24</v>
      </c>
      <c r="AP15" s="496" t="s">
        <v>944</v>
      </c>
      <c r="AQ15" s="496" t="s">
        <v>945</v>
      </c>
      <c r="AR15" s="496" t="s">
        <v>206</v>
      </c>
      <c r="AS15" s="496" t="s">
        <v>936</v>
      </c>
      <c r="AT15" s="496" t="s">
        <v>208</v>
      </c>
      <c r="AU15" s="496">
        <f>+AV14*AI15</f>
        <v>5.04E-2</v>
      </c>
      <c r="AV15" s="32">
        <f>+AV14-AU15</f>
        <v>7.5600000000000001E-2</v>
      </c>
      <c r="AW15" s="807"/>
      <c r="AX15" s="723"/>
      <c r="AY15" s="167">
        <v>4</v>
      </c>
      <c r="AZ15" s="33"/>
      <c r="BA15" s="483" t="s">
        <v>917</v>
      </c>
      <c r="BB15" s="624">
        <v>44927</v>
      </c>
      <c r="BC15" s="624">
        <v>45291</v>
      </c>
      <c r="BD15" s="487" t="s">
        <v>843</v>
      </c>
      <c r="BE15" s="380">
        <v>44985</v>
      </c>
      <c r="BF15" s="652" t="s">
        <v>946</v>
      </c>
      <c r="BG15" s="652" t="s">
        <v>947</v>
      </c>
      <c r="BH15" s="381">
        <v>45046</v>
      </c>
      <c r="BI15" s="382"/>
      <c r="BJ15" s="383"/>
      <c r="BK15" s="381">
        <v>45107</v>
      </c>
      <c r="BL15" s="383"/>
      <c r="BM15" s="383"/>
      <c r="BN15" s="381">
        <v>45169</v>
      </c>
      <c r="BO15" s="383"/>
      <c r="BP15" s="383"/>
      <c r="BQ15" s="381">
        <v>45230</v>
      </c>
      <c r="BR15" s="383"/>
      <c r="BS15" s="383"/>
      <c r="BT15" s="381">
        <v>45291</v>
      </c>
      <c r="BU15" s="87"/>
      <c r="BV15" s="162"/>
    </row>
    <row r="16" spans="1:74" ht="231.75" customHeight="1" x14ac:dyDescent="0.3">
      <c r="A16" s="702" t="s">
        <v>201</v>
      </c>
      <c r="B16" s="701" t="s">
        <v>82</v>
      </c>
      <c r="C16" s="701" t="s">
        <v>89</v>
      </c>
      <c r="D16" s="701" t="s">
        <v>76</v>
      </c>
      <c r="E16" s="701" t="s">
        <v>93</v>
      </c>
      <c r="F16" s="733" t="s">
        <v>948</v>
      </c>
      <c r="G16" s="724" t="s">
        <v>949</v>
      </c>
      <c r="H16" s="701" t="s">
        <v>950</v>
      </c>
      <c r="I16" s="733" t="s">
        <v>951</v>
      </c>
      <c r="J16" s="701" t="s">
        <v>32</v>
      </c>
      <c r="K16" s="701">
        <v>1</v>
      </c>
      <c r="L16" s="879">
        <f>IF(J16="Diaria",+(K16/360),IF(J16="Semanal",+(K16/52),IF(J16="Mensual",+(K16/12),IF(J16="Bimestral",+(K16/6),IF(J16="Trimestral",+(K16/4),IF(J16="Semestral",+(K16/2),IF(J16="Anual",+(K16/1),"")))))))</f>
        <v>2.7777777777777779E-3</v>
      </c>
      <c r="M16" s="701" t="s">
        <v>29</v>
      </c>
      <c r="N16" s="701">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701" t="s">
        <v>30</v>
      </c>
      <c r="P16" s="701">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701" t="s">
        <v>70</v>
      </c>
      <c r="R16" s="701">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29" t="s">
        <v>57</v>
      </c>
      <c r="T16" s="729" t="s">
        <v>70</v>
      </c>
      <c r="U16" s="729">
        <f>+MAX(N16,P16,R16)</f>
        <v>0.2</v>
      </c>
      <c r="V16" s="730" t="str">
        <f>IF(L16&lt;=20%,"Muy baja",IF(L16&lt;=40%,"Baja",IF(L16&lt;=60%,"Media",IF(L16&lt;=80%,"Alta",IF(L16&lt;=100%,"Muy alta",IF(L16&gt;=100%,"Muy alta",""))))))</f>
        <v>Muy baja</v>
      </c>
      <c r="W16" s="726">
        <f>+IFERROR(VLOOKUP(V16,[4]Fórmula!$F$1:$G$6,2,FALSE),"")</f>
        <v>0.2</v>
      </c>
      <c r="X16" s="730" t="str">
        <f>IF(U16=20%,"Leve",IF(U16=40%,"Menor",IF(U16=60%,"Moderado",IF(U16=80%,"Mayor",IF(U16=100%,"Catastrófico","")))))</f>
        <v>Leve</v>
      </c>
      <c r="Y16" s="726">
        <f>+IFERROR(VLOOKUP(X16,[4]Fórmula!$H$1:$I$6,2,FALSE),"")</f>
        <v>0.2</v>
      </c>
      <c r="Z16" s="807" t="str">
        <f>+IFERROR(VLOOKUP(V16&amp;X16,[4]Fórmula!$C$2:$D$26,2,FALSE),"")</f>
        <v>Bajo</v>
      </c>
      <c r="AA16" s="726">
        <f>IF(Z16="Bajo",25%,IF(Z16="Moderado",50%,IF(Z16="Alto",75%,IF(Z16="Extremo",100%,""))))</f>
        <v>0.25</v>
      </c>
      <c r="AB16" s="736" t="s">
        <v>952</v>
      </c>
      <c r="AC16" s="49" t="s">
        <v>852</v>
      </c>
      <c r="AD16" s="49" t="s">
        <v>953</v>
      </c>
      <c r="AE16" s="49" t="s">
        <v>54</v>
      </c>
      <c r="AF16" s="31">
        <f t="shared" si="0"/>
        <v>0.25</v>
      </c>
      <c r="AG16" s="496" t="s">
        <v>199</v>
      </c>
      <c r="AH16" s="31">
        <f t="shared" si="1"/>
        <v>0.15</v>
      </c>
      <c r="AI16" s="31">
        <f t="shared" si="2"/>
        <v>0.4</v>
      </c>
      <c r="AJ16" s="496" t="s">
        <v>200</v>
      </c>
      <c r="AK16" s="483" t="s">
        <v>191</v>
      </c>
      <c r="AL16" s="49" t="s">
        <v>954</v>
      </c>
      <c r="AM16" s="483" t="s">
        <v>23</v>
      </c>
      <c r="AN16" s="496" t="s">
        <v>955</v>
      </c>
      <c r="AO16" s="496" t="s">
        <v>24</v>
      </c>
      <c r="AP16" s="496" t="s">
        <v>956</v>
      </c>
      <c r="AQ16" s="496" t="s">
        <v>957</v>
      </c>
      <c r="AR16" s="496" t="s">
        <v>206</v>
      </c>
      <c r="AS16" s="496" t="s">
        <v>958</v>
      </c>
      <c r="AT16" s="496" t="s">
        <v>208</v>
      </c>
      <c r="AU16" s="496">
        <f>+AA16*AI16</f>
        <v>0.1</v>
      </c>
      <c r="AV16" s="32">
        <f>+AA16-AU16</f>
        <v>0.15</v>
      </c>
      <c r="AW16" s="807" t="str">
        <f>+IF(C16="Corrupción","Moderado",IF(AV17&lt;=25%,"Bajo",IF(AV17&lt;=50%,"Moderado",IF(AV17&lt;=75%,"Alto",IF(AV17&gt;75%,"Extremo","")))))</f>
        <v>Bajo</v>
      </c>
      <c r="AX16" s="723" t="s">
        <v>56</v>
      </c>
      <c r="AY16" s="161">
        <v>1</v>
      </c>
      <c r="AZ16" s="70"/>
      <c r="BA16" s="483" t="s">
        <v>917</v>
      </c>
      <c r="BB16" s="30">
        <v>44927</v>
      </c>
      <c r="BC16" s="624">
        <v>45291</v>
      </c>
      <c r="BD16" s="35"/>
      <c r="BE16" s="380">
        <v>44985</v>
      </c>
      <c r="BF16" s="653" t="s">
        <v>959</v>
      </c>
      <c r="BG16" s="652" t="s">
        <v>869</v>
      </c>
      <c r="BH16" s="381">
        <v>45046</v>
      </c>
      <c r="BI16" s="382"/>
      <c r="BJ16" s="383"/>
      <c r="BK16" s="381">
        <v>45107</v>
      </c>
      <c r="BL16" s="383"/>
      <c r="BM16" s="383"/>
      <c r="BN16" s="381">
        <v>45169</v>
      </c>
      <c r="BO16" s="383"/>
      <c r="BP16" s="383"/>
      <c r="BQ16" s="381">
        <v>45230</v>
      </c>
      <c r="BR16" s="383"/>
      <c r="BS16" s="383"/>
      <c r="BT16" s="381">
        <v>45291</v>
      </c>
      <c r="BU16" s="87"/>
      <c r="BV16" s="162"/>
    </row>
    <row r="17" spans="1:74" ht="228.75" customHeight="1" x14ac:dyDescent="0.3">
      <c r="A17" s="781"/>
      <c r="B17" s="755"/>
      <c r="C17" s="755"/>
      <c r="D17" s="755"/>
      <c r="E17" s="755"/>
      <c r="F17" s="782"/>
      <c r="G17" s="878"/>
      <c r="H17" s="755"/>
      <c r="I17" s="782"/>
      <c r="J17" s="755"/>
      <c r="K17" s="755"/>
      <c r="L17" s="880"/>
      <c r="M17" s="755"/>
      <c r="N17" s="755"/>
      <c r="O17" s="755"/>
      <c r="P17" s="755"/>
      <c r="Q17" s="755"/>
      <c r="R17" s="755"/>
      <c r="S17" s="772"/>
      <c r="T17" s="772"/>
      <c r="U17" s="772"/>
      <c r="V17" s="786"/>
      <c r="W17" s="763"/>
      <c r="X17" s="786"/>
      <c r="Y17" s="763"/>
      <c r="Z17" s="790"/>
      <c r="AA17" s="763"/>
      <c r="AB17" s="779"/>
      <c r="AC17" s="49" t="s">
        <v>893</v>
      </c>
      <c r="AD17" s="28" t="s">
        <v>960</v>
      </c>
      <c r="AE17" s="28" t="s">
        <v>54</v>
      </c>
      <c r="AF17" s="37">
        <f t="shared" si="0"/>
        <v>0.25</v>
      </c>
      <c r="AG17" s="513" t="s">
        <v>895</v>
      </c>
      <c r="AH17" s="37">
        <f t="shared" si="1"/>
        <v>0.25</v>
      </c>
      <c r="AI17" s="37">
        <f t="shared" si="2"/>
        <v>0.5</v>
      </c>
      <c r="AJ17" s="513" t="s">
        <v>200</v>
      </c>
      <c r="AK17" s="473" t="s">
        <v>201</v>
      </c>
      <c r="AL17" s="40" t="s">
        <v>897</v>
      </c>
      <c r="AM17" s="473" t="s">
        <v>39</v>
      </c>
      <c r="AN17" s="496" t="s">
        <v>898</v>
      </c>
      <c r="AO17" s="513" t="s">
        <v>40</v>
      </c>
      <c r="AP17" s="513" t="s">
        <v>961</v>
      </c>
      <c r="AQ17" s="496" t="s">
        <v>899</v>
      </c>
      <c r="AR17" s="513" t="s">
        <v>206</v>
      </c>
      <c r="AS17" s="513" t="s">
        <v>962</v>
      </c>
      <c r="AT17" s="513" t="s">
        <v>208</v>
      </c>
      <c r="AU17" s="513">
        <f>+AV16*AI17</f>
        <v>7.4999999999999997E-2</v>
      </c>
      <c r="AV17" s="584">
        <f>+AV16-AU17</f>
        <v>7.4999999999999997E-2</v>
      </c>
      <c r="AW17" s="790"/>
      <c r="AX17" s="780"/>
      <c r="AY17" s="168">
        <v>2</v>
      </c>
      <c r="AZ17" s="627" t="s">
        <v>963</v>
      </c>
      <c r="BA17" s="130" t="s">
        <v>964</v>
      </c>
      <c r="BB17" s="624">
        <v>44927</v>
      </c>
      <c r="BC17" s="624">
        <v>45107</v>
      </c>
      <c r="BD17" s="627" t="s">
        <v>938</v>
      </c>
      <c r="BE17" s="380">
        <v>44985</v>
      </c>
      <c r="BF17" s="654" t="s">
        <v>965</v>
      </c>
      <c r="BG17" s="637"/>
      <c r="BH17" s="381">
        <v>45046</v>
      </c>
      <c r="BI17" s="382"/>
      <c r="BJ17" s="383"/>
      <c r="BK17" s="381">
        <v>45107</v>
      </c>
      <c r="BL17" s="383"/>
      <c r="BM17" s="383"/>
      <c r="BN17" s="381">
        <v>45169</v>
      </c>
      <c r="BO17" s="383"/>
      <c r="BP17" s="383"/>
      <c r="BQ17" s="381">
        <v>45230</v>
      </c>
      <c r="BR17" s="383"/>
      <c r="BS17" s="383"/>
      <c r="BT17" s="381">
        <v>45291</v>
      </c>
      <c r="BU17" s="133"/>
      <c r="BV17" s="164"/>
    </row>
    <row r="18" spans="1:74" ht="159.44999999999999" customHeight="1" x14ac:dyDescent="0.3">
      <c r="A18" s="702" t="s">
        <v>201</v>
      </c>
      <c r="B18" s="701" t="s">
        <v>82</v>
      </c>
      <c r="C18" s="701" t="s">
        <v>89</v>
      </c>
      <c r="D18" s="701" t="s">
        <v>17</v>
      </c>
      <c r="E18" s="701" t="s">
        <v>93</v>
      </c>
      <c r="F18" s="733" t="s">
        <v>966</v>
      </c>
      <c r="G18" s="724" t="s">
        <v>967</v>
      </c>
      <c r="H18" s="701" t="s">
        <v>968</v>
      </c>
      <c r="I18" s="733" t="s">
        <v>969</v>
      </c>
      <c r="J18" s="701" t="s">
        <v>48</v>
      </c>
      <c r="K18" s="701">
        <v>15</v>
      </c>
      <c r="L18" s="879">
        <v>2.8E-3</v>
      </c>
      <c r="M18" s="701" t="s">
        <v>60</v>
      </c>
      <c r="N18" s="701">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0.6</v>
      </c>
      <c r="O18" s="701" t="s">
        <v>46</v>
      </c>
      <c r="P18" s="701">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0.4</v>
      </c>
      <c r="Q18" s="701" t="s">
        <v>70</v>
      </c>
      <c r="R18" s="701">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29" t="s">
        <v>57</v>
      </c>
      <c r="T18" s="729" t="s">
        <v>70</v>
      </c>
      <c r="U18" s="729">
        <f>+MAX(N18,P18,R18)</f>
        <v>0.6</v>
      </c>
      <c r="V18" s="730" t="str">
        <f>IF(L18&lt;=20%,"Muy baja",IF(L18&lt;=40%,"Baja",IF(L18&lt;=60%,"Media",IF(L18&lt;=80%,"Alta",IF(L18&lt;=100%,"Muy alta",IF(L18&gt;=100%,"Muy alta",""))))))</f>
        <v>Muy baja</v>
      </c>
      <c r="W18" s="726">
        <f>+IFERROR(VLOOKUP(V18,[5]Fórmula!$F$1:$G$6,2,FALSE),"")</f>
        <v>0.2</v>
      </c>
      <c r="X18" s="732" t="str">
        <f>IF(U18=20%,"Leve",IF(U18=40%,"Menor",IF(U18=60%,"Moderado",IF(U18=80%,"Mayor",IF(U18=100%,"Catastrófico","")))))</f>
        <v>Moderado</v>
      </c>
      <c r="Y18" s="726">
        <f>+IFERROR(VLOOKUP(X18,[5]Fórmula!$H$1:$I$6,2,FALSE),"")</f>
        <v>0.6</v>
      </c>
      <c r="Z18" s="722" t="str">
        <f>+IFERROR(VLOOKUP(V18&amp;X18,[5]Fórmula!$C$2:$D$26,2,FALSE),"")</f>
        <v>Moderado</v>
      </c>
      <c r="AA18" s="726">
        <f>IF(Z18="Bajo",25%,IF(Z18="Moderado",50%,IF(Z18="Alto",75%,IF(Z18="Extremo",100%,""))))</f>
        <v>0.5</v>
      </c>
      <c r="AB18" s="881" t="s">
        <v>970</v>
      </c>
      <c r="AC18" s="40" t="s">
        <v>971</v>
      </c>
      <c r="AD18" s="49" t="s">
        <v>972</v>
      </c>
      <c r="AE18" s="49" t="s">
        <v>54</v>
      </c>
      <c r="AF18" s="31">
        <f t="shared" si="0"/>
        <v>0.25</v>
      </c>
      <c r="AG18" s="496" t="s">
        <v>199</v>
      </c>
      <c r="AH18" s="31">
        <f t="shared" si="1"/>
        <v>0.15</v>
      </c>
      <c r="AI18" s="31">
        <f t="shared" si="2"/>
        <v>0.4</v>
      </c>
      <c r="AJ18" s="496" t="s">
        <v>200</v>
      </c>
      <c r="AK18" s="483" t="s">
        <v>191</v>
      </c>
      <c r="AL18" s="39" t="s">
        <v>973</v>
      </c>
      <c r="AM18" s="483" t="s">
        <v>23</v>
      </c>
      <c r="AN18" s="496" t="s">
        <v>974</v>
      </c>
      <c r="AO18" s="496" t="s">
        <v>24</v>
      </c>
      <c r="AP18" s="496" t="s">
        <v>96</v>
      </c>
      <c r="AQ18" s="496" t="s">
        <v>975</v>
      </c>
      <c r="AR18" s="496" t="s">
        <v>206</v>
      </c>
      <c r="AS18" s="496" t="s">
        <v>691</v>
      </c>
      <c r="AT18" s="496" t="s">
        <v>208</v>
      </c>
      <c r="AU18" s="496">
        <f>+AI18*AA18</f>
        <v>0.2</v>
      </c>
      <c r="AV18" s="32">
        <f>+AA18-AU18</f>
        <v>0.3</v>
      </c>
      <c r="AW18" s="882" t="e">
        <f>+IF(C18="Corrupción","Moderado",IF(#REF!&lt;=25%,"Bajo",IF(#REF!&lt;=50%,"Moderado",IF(#REF!&lt;=75%,"Alto",IF(#REF!&gt;75%,"Extremo","")))))</f>
        <v>#REF!</v>
      </c>
      <c r="AX18" s="723" t="s">
        <v>56</v>
      </c>
      <c r="AY18" s="161">
        <v>1</v>
      </c>
      <c r="AZ18" s="33" t="s">
        <v>976</v>
      </c>
      <c r="BA18" s="487" t="s">
        <v>977</v>
      </c>
      <c r="BB18" s="624">
        <v>44927</v>
      </c>
      <c r="BC18" s="624">
        <v>45016</v>
      </c>
      <c r="BD18" s="487" t="s">
        <v>978</v>
      </c>
      <c r="BE18" s="380">
        <v>44985</v>
      </c>
      <c r="BF18" s="529" t="s">
        <v>979</v>
      </c>
      <c r="BG18" s="529" t="s">
        <v>980</v>
      </c>
      <c r="BH18" s="381">
        <v>45046</v>
      </c>
      <c r="BI18" s="382"/>
      <c r="BJ18" s="383"/>
      <c r="BK18" s="381">
        <v>45107</v>
      </c>
      <c r="BL18" s="383"/>
      <c r="BM18" s="383"/>
      <c r="BN18" s="381">
        <v>45169</v>
      </c>
      <c r="BO18" s="383"/>
      <c r="BP18" s="383"/>
      <c r="BQ18" s="381">
        <v>45230</v>
      </c>
      <c r="BR18" s="383"/>
      <c r="BS18" s="383"/>
      <c r="BT18" s="381">
        <v>45291</v>
      </c>
    </row>
    <row r="19" spans="1:74" ht="172.5" customHeight="1" x14ac:dyDescent="0.3">
      <c r="A19" s="702"/>
      <c r="B19" s="701"/>
      <c r="C19" s="701"/>
      <c r="D19" s="701"/>
      <c r="E19" s="701"/>
      <c r="F19" s="733"/>
      <c r="G19" s="724"/>
      <c r="H19" s="701"/>
      <c r="I19" s="733"/>
      <c r="J19" s="701"/>
      <c r="K19" s="701"/>
      <c r="L19" s="879"/>
      <c r="M19" s="701"/>
      <c r="N19" s="701"/>
      <c r="O19" s="701"/>
      <c r="P19" s="701"/>
      <c r="Q19" s="701"/>
      <c r="R19" s="701"/>
      <c r="S19" s="729"/>
      <c r="T19" s="729"/>
      <c r="U19" s="729"/>
      <c r="V19" s="730"/>
      <c r="W19" s="726"/>
      <c r="X19" s="732"/>
      <c r="Y19" s="726"/>
      <c r="Z19" s="722"/>
      <c r="AA19" s="726"/>
      <c r="AB19" s="881"/>
      <c r="AC19" s="49" t="s">
        <v>981</v>
      </c>
      <c r="AD19" s="49" t="s">
        <v>982</v>
      </c>
      <c r="AE19" s="49" t="s">
        <v>54</v>
      </c>
      <c r="AF19" s="31">
        <f t="shared" si="0"/>
        <v>0.25</v>
      </c>
      <c r="AG19" s="496" t="s">
        <v>199</v>
      </c>
      <c r="AH19" s="31">
        <f t="shared" si="1"/>
        <v>0.15</v>
      </c>
      <c r="AI19" s="31">
        <f t="shared" si="2"/>
        <v>0.4</v>
      </c>
      <c r="AJ19" s="496" t="s">
        <v>200</v>
      </c>
      <c r="AK19" s="483" t="s">
        <v>201</v>
      </c>
      <c r="AL19" s="39" t="s">
        <v>983</v>
      </c>
      <c r="AM19" s="483" t="s">
        <v>23</v>
      </c>
      <c r="AN19" s="496" t="s">
        <v>974</v>
      </c>
      <c r="AO19" s="496" t="s">
        <v>24</v>
      </c>
      <c r="AP19" s="496" t="s">
        <v>63</v>
      </c>
      <c r="AQ19" s="496" t="s">
        <v>984</v>
      </c>
      <c r="AR19" s="496" t="s">
        <v>206</v>
      </c>
      <c r="AS19" s="496" t="s">
        <v>691</v>
      </c>
      <c r="AT19" s="496" t="s">
        <v>208</v>
      </c>
      <c r="AU19" s="496">
        <f>+AV18*AI19</f>
        <v>0.12</v>
      </c>
      <c r="AV19" s="32">
        <f>+AV18-AU19</f>
        <v>0.18</v>
      </c>
      <c r="AW19" s="883"/>
      <c r="AX19" s="723"/>
      <c r="AY19" s="167">
        <v>2</v>
      </c>
      <c r="AZ19" s="625" t="s">
        <v>985</v>
      </c>
      <c r="BA19" s="626" t="s">
        <v>986</v>
      </c>
      <c r="BB19" s="30">
        <v>44927</v>
      </c>
      <c r="BC19" s="30">
        <v>45291</v>
      </c>
      <c r="BD19" s="626" t="s">
        <v>984</v>
      </c>
      <c r="BE19" s="380">
        <v>44985</v>
      </c>
      <c r="BF19" s="529" t="s">
        <v>987</v>
      </c>
      <c r="BG19" s="529" t="s">
        <v>988</v>
      </c>
      <c r="BH19" s="381">
        <v>45046</v>
      </c>
      <c r="BI19" s="382"/>
      <c r="BJ19" s="383"/>
      <c r="BK19" s="381">
        <v>45107</v>
      </c>
      <c r="BL19" s="383"/>
      <c r="BM19" s="383"/>
      <c r="BN19" s="381">
        <v>45169</v>
      </c>
      <c r="BO19" s="383"/>
      <c r="BP19" s="383"/>
      <c r="BQ19" s="381">
        <v>45230</v>
      </c>
      <c r="BR19" s="383"/>
      <c r="BS19" s="383"/>
      <c r="BT19" s="381">
        <v>45291</v>
      </c>
    </row>
    <row r="20" spans="1:74" ht="101.7" customHeight="1" x14ac:dyDescent="0.3">
      <c r="A20" s="702"/>
      <c r="B20" s="701"/>
      <c r="C20" s="701"/>
      <c r="D20" s="701"/>
      <c r="E20" s="701"/>
      <c r="F20" s="733"/>
      <c r="G20" s="724"/>
      <c r="H20" s="701"/>
      <c r="I20" s="733"/>
      <c r="J20" s="701"/>
      <c r="K20" s="701"/>
      <c r="L20" s="879"/>
      <c r="M20" s="701"/>
      <c r="N20" s="701"/>
      <c r="O20" s="701"/>
      <c r="P20" s="701"/>
      <c r="Q20" s="701"/>
      <c r="R20" s="701"/>
      <c r="S20" s="729"/>
      <c r="T20" s="729"/>
      <c r="U20" s="729"/>
      <c r="V20" s="730"/>
      <c r="W20" s="726"/>
      <c r="X20" s="732"/>
      <c r="Y20" s="726"/>
      <c r="Z20" s="722"/>
      <c r="AA20" s="726"/>
      <c r="AB20" s="881"/>
      <c r="AC20" s="40" t="s">
        <v>989</v>
      </c>
      <c r="AD20" s="49" t="s">
        <v>990</v>
      </c>
      <c r="AE20" s="49" t="s">
        <v>54</v>
      </c>
      <c r="AF20" s="31">
        <f t="shared" si="0"/>
        <v>0.25</v>
      </c>
      <c r="AG20" s="496" t="s">
        <v>199</v>
      </c>
      <c r="AH20" s="31">
        <f t="shared" si="1"/>
        <v>0.15</v>
      </c>
      <c r="AI20" s="31">
        <f t="shared" si="2"/>
        <v>0.4</v>
      </c>
      <c r="AJ20" s="496" t="s">
        <v>200</v>
      </c>
      <c r="AK20" s="483" t="s">
        <v>201</v>
      </c>
      <c r="AL20" s="39" t="s">
        <v>991</v>
      </c>
      <c r="AM20" s="483" t="s">
        <v>23</v>
      </c>
      <c r="AN20" s="496" t="s">
        <v>992</v>
      </c>
      <c r="AO20" s="496" t="s">
        <v>24</v>
      </c>
      <c r="AP20" s="496" t="s">
        <v>96</v>
      </c>
      <c r="AQ20" s="496" t="s">
        <v>993</v>
      </c>
      <c r="AR20" s="496" t="s">
        <v>206</v>
      </c>
      <c r="AS20" s="496" t="s">
        <v>994</v>
      </c>
      <c r="AT20" s="496" t="s">
        <v>208</v>
      </c>
      <c r="AU20" s="496">
        <f>+AV19*AI20</f>
        <v>7.1999999999999995E-2</v>
      </c>
      <c r="AV20" s="32">
        <f>+AV19-AU20</f>
        <v>0.108</v>
      </c>
      <c r="AW20" s="883"/>
      <c r="AX20" s="723"/>
      <c r="AY20" s="167">
        <v>3</v>
      </c>
      <c r="AZ20" s="1120"/>
      <c r="BA20" s="487" t="s">
        <v>995</v>
      </c>
      <c r="BB20" s="30">
        <v>44927</v>
      </c>
      <c r="BC20" s="30">
        <v>45291</v>
      </c>
      <c r="BD20" s="487"/>
      <c r="BE20" s="380">
        <v>44985</v>
      </c>
      <c r="BF20" s="529" t="s">
        <v>996</v>
      </c>
      <c r="BG20" s="529"/>
      <c r="BH20" s="381">
        <v>45046</v>
      </c>
      <c r="BI20" s="382"/>
      <c r="BJ20" s="383"/>
      <c r="BK20" s="381">
        <v>45107</v>
      </c>
      <c r="BL20" s="383"/>
      <c r="BM20" s="383"/>
      <c r="BN20" s="381">
        <v>45169</v>
      </c>
      <c r="BO20" s="383"/>
      <c r="BP20" s="383"/>
      <c r="BQ20" s="381">
        <v>45230</v>
      </c>
      <c r="BR20" s="383"/>
      <c r="BS20" s="383"/>
      <c r="BT20" s="381">
        <v>45291</v>
      </c>
    </row>
    <row r="21" spans="1:74" ht="177.75" customHeight="1" x14ac:dyDescent="0.3">
      <c r="A21" s="702"/>
      <c r="B21" s="701"/>
      <c r="C21" s="701"/>
      <c r="D21" s="701"/>
      <c r="E21" s="701"/>
      <c r="F21" s="733"/>
      <c r="G21" s="724"/>
      <c r="H21" s="701"/>
      <c r="I21" s="733"/>
      <c r="J21" s="701"/>
      <c r="K21" s="701"/>
      <c r="L21" s="879"/>
      <c r="M21" s="701"/>
      <c r="N21" s="701"/>
      <c r="O21" s="701"/>
      <c r="P21" s="701"/>
      <c r="Q21" s="701"/>
      <c r="R21" s="701"/>
      <c r="S21" s="729"/>
      <c r="T21" s="729"/>
      <c r="U21" s="729"/>
      <c r="V21" s="730"/>
      <c r="W21" s="726"/>
      <c r="X21" s="732"/>
      <c r="Y21" s="726"/>
      <c r="Z21" s="722"/>
      <c r="AA21" s="726"/>
      <c r="AB21" s="881"/>
      <c r="AC21" s="49" t="s">
        <v>997</v>
      </c>
      <c r="AD21" s="40" t="s">
        <v>998</v>
      </c>
      <c r="AE21" s="49" t="s">
        <v>37</v>
      </c>
      <c r="AF21" s="31">
        <f t="shared" si="0"/>
        <v>0.15</v>
      </c>
      <c r="AG21" s="496" t="s">
        <v>199</v>
      </c>
      <c r="AH21" s="31">
        <f t="shared" si="1"/>
        <v>0.15</v>
      </c>
      <c r="AI21" s="31">
        <f t="shared" si="2"/>
        <v>0.3</v>
      </c>
      <c r="AJ21" s="496" t="s">
        <v>200</v>
      </c>
      <c r="AK21" s="483" t="s">
        <v>201</v>
      </c>
      <c r="AL21" s="39" t="s">
        <v>999</v>
      </c>
      <c r="AM21" s="483" t="s">
        <v>23</v>
      </c>
      <c r="AN21" s="496" t="s">
        <v>974</v>
      </c>
      <c r="AO21" s="496" t="s">
        <v>24</v>
      </c>
      <c r="AP21" s="496" t="s">
        <v>48</v>
      </c>
      <c r="AQ21" s="496" t="s">
        <v>1000</v>
      </c>
      <c r="AR21" s="496" t="s">
        <v>206</v>
      </c>
      <c r="AS21" s="496" t="s">
        <v>1001</v>
      </c>
      <c r="AT21" s="496" t="s">
        <v>208</v>
      </c>
      <c r="AU21" s="496">
        <f>+AV20*AI21</f>
        <v>3.2399999999999998E-2</v>
      </c>
      <c r="AV21" s="32">
        <f>+AV20-AU21</f>
        <v>7.5600000000000001E-2</v>
      </c>
      <c r="AW21" s="884"/>
      <c r="AX21" s="723"/>
      <c r="AY21" s="167">
        <v>4</v>
      </c>
      <c r="AZ21" s="1120"/>
      <c r="BA21" s="626" t="s">
        <v>1002</v>
      </c>
      <c r="BB21" s="30">
        <v>44927</v>
      </c>
      <c r="BC21" s="30">
        <v>45291</v>
      </c>
      <c r="BD21" s="626" t="s">
        <v>1003</v>
      </c>
      <c r="BE21" s="380">
        <v>44985</v>
      </c>
      <c r="BF21" s="652" t="s">
        <v>1004</v>
      </c>
      <c r="BG21" s="27" t="s">
        <v>1005</v>
      </c>
      <c r="BH21" s="381">
        <v>45046</v>
      </c>
      <c r="BI21" s="382"/>
      <c r="BJ21" s="383"/>
      <c r="BK21" s="381">
        <v>45107</v>
      </c>
      <c r="BL21" s="383"/>
      <c r="BM21" s="383"/>
      <c r="BN21" s="381">
        <v>45169</v>
      </c>
      <c r="BO21" s="383"/>
      <c r="BP21" s="383"/>
      <c r="BQ21" s="381">
        <v>45230</v>
      </c>
      <c r="BR21" s="383"/>
      <c r="BS21" s="383"/>
      <c r="BT21" s="381">
        <v>45291</v>
      </c>
    </row>
  </sheetData>
  <sheetProtection formatCells="0" formatColumns="0" formatRows="0"/>
  <autoFilter ref="A1:BL17"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autoFilter>
  <mergeCells count="173">
    <mergeCell ref="AB18:AB21"/>
    <mergeCell ref="AW18:AW21"/>
    <mergeCell ref="AX18:AX21"/>
    <mergeCell ref="S18:S21"/>
    <mergeCell ref="T18:T21"/>
    <mergeCell ref="U18:U21"/>
    <mergeCell ref="V18:V21"/>
    <mergeCell ref="W18:W21"/>
    <mergeCell ref="X18:X21"/>
    <mergeCell ref="Y18:Y21"/>
    <mergeCell ref="Z18:Z21"/>
    <mergeCell ref="AA18:AA21"/>
    <mergeCell ref="O18:O21"/>
    <mergeCell ref="P18:P21"/>
    <mergeCell ref="R18:R21"/>
    <mergeCell ref="G12:G15"/>
    <mergeCell ref="H12:H15"/>
    <mergeCell ref="I12:I15"/>
    <mergeCell ref="O16:O17"/>
    <mergeCell ref="R12:R15"/>
    <mergeCell ref="S12:S15"/>
    <mergeCell ref="G18:G21"/>
    <mergeCell ref="H18:H21"/>
    <mergeCell ref="I18:I21"/>
    <mergeCell ref="J18:J21"/>
    <mergeCell ref="K18:K21"/>
    <mergeCell ref="L18:L21"/>
    <mergeCell ref="M12:M15"/>
    <mergeCell ref="M18:M21"/>
    <mergeCell ref="N18:N21"/>
    <mergeCell ref="T12:T15"/>
    <mergeCell ref="N12:N15"/>
    <mergeCell ref="Q18:Q21"/>
    <mergeCell ref="P12:P15"/>
    <mergeCell ref="Q12:Q15"/>
    <mergeCell ref="A18:A21"/>
    <mergeCell ref="B18:B21"/>
    <mergeCell ref="C18:C21"/>
    <mergeCell ref="D18:D21"/>
    <mergeCell ref="E18:E21"/>
    <mergeCell ref="F18:F21"/>
    <mergeCell ref="J16:J17"/>
    <mergeCell ref="K16:K17"/>
    <mergeCell ref="L16:L17"/>
    <mergeCell ref="J12:J15"/>
    <mergeCell ref="K12:K15"/>
    <mergeCell ref="L12:L15"/>
    <mergeCell ref="A12:A15"/>
    <mergeCell ref="P16:P17"/>
    <mergeCell ref="Q16:Q17"/>
    <mergeCell ref="R16:R17"/>
    <mergeCell ref="A16:A17"/>
    <mergeCell ref="B16:B17"/>
    <mergeCell ref="C16:C17"/>
    <mergeCell ref="A6:A11"/>
    <mergeCell ref="B6:B11"/>
    <mergeCell ref="C6:C11"/>
    <mergeCell ref="D6:D11"/>
    <mergeCell ref="E6:E11"/>
    <mergeCell ref="F6:F11"/>
    <mergeCell ref="A4:A5"/>
    <mergeCell ref="B4:B5"/>
    <mergeCell ref="C4:C5"/>
    <mergeCell ref="G3:H3"/>
    <mergeCell ref="G6:G11"/>
    <mergeCell ref="H6:H11"/>
    <mergeCell ref="I6:I11"/>
    <mergeCell ref="M6:M11"/>
    <mergeCell ref="N6:N11"/>
    <mergeCell ref="D4:D5"/>
    <mergeCell ref="E4:E5"/>
    <mergeCell ref="F4:F5"/>
    <mergeCell ref="G4:G5"/>
    <mergeCell ref="H4:H5"/>
    <mergeCell ref="I4:I5"/>
    <mergeCell ref="J4:J5"/>
    <mergeCell ref="K4:K5"/>
    <mergeCell ref="L4:L5"/>
    <mergeCell ref="J6:J11"/>
    <mergeCell ref="K6:K11"/>
    <mergeCell ref="L6:L11"/>
    <mergeCell ref="Q4:Q5"/>
    <mergeCell ref="AB4:AB5"/>
    <mergeCell ref="V4:V5"/>
    <mergeCell ref="W4:W5"/>
    <mergeCell ref="AM3:AN3"/>
    <mergeCell ref="AO3:AP3"/>
    <mergeCell ref="AR3:AS3"/>
    <mergeCell ref="AJ2:AT2"/>
    <mergeCell ref="X4:X5"/>
    <mergeCell ref="Y4:Y5"/>
    <mergeCell ref="Z4:Z5"/>
    <mergeCell ref="S6:S11"/>
    <mergeCell ref="T6:T11"/>
    <mergeCell ref="P6:P11"/>
    <mergeCell ref="R6:R11"/>
    <mergeCell ref="AU2:AW3"/>
    <mergeCell ref="AX2:AX3"/>
    <mergeCell ref="AY2:AZ3"/>
    <mergeCell ref="AC2:AC3"/>
    <mergeCell ref="AD2:AD3"/>
    <mergeCell ref="AE2:AH2"/>
    <mergeCell ref="AI2:AI3"/>
    <mergeCell ref="R4:R5"/>
    <mergeCell ref="AX4:AX5"/>
    <mergeCell ref="Q6:Q11"/>
    <mergeCell ref="U1:AB2"/>
    <mergeCell ref="AK3:AL3"/>
    <mergeCell ref="A1:T2"/>
    <mergeCell ref="S4:S5"/>
    <mergeCell ref="T4:T5"/>
    <mergeCell ref="AC1:AT1"/>
    <mergeCell ref="M4:M5"/>
    <mergeCell ref="N4:N5"/>
    <mergeCell ref="O4:O5"/>
    <mergeCell ref="P4:P5"/>
    <mergeCell ref="D16:D17"/>
    <mergeCell ref="E16:E17"/>
    <mergeCell ref="F16:F17"/>
    <mergeCell ref="G16:G17"/>
    <mergeCell ref="H16:H17"/>
    <mergeCell ref="I16:I17"/>
    <mergeCell ref="M16:M17"/>
    <mergeCell ref="N16:N17"/>
    <mergeCell ref="B12:B15"/>
    <mergeCell ref="C12:C15"/>
    <mergeCell ref="D12:D15"/>
    <mergeCell ref="E12:E15"/>
    <mergeCell ref="F12:F15"/>
    <mergeCell ref="O6:O11"/>
    <mergeCell ref="O12:O15"/>
    <mergeCell ref="AY1:BV1"/>
    <mergeCell ref="BE2:BV2"/>
    <mergeCell ref="AB16:AB17"/>
    <mergeCell ref="AW16:AW17"/>
    <mergeCell ref="AX16:AX17"/>
    <mergeCell ref="S16:S17"/>
    <mergeCell ref="T16:T17"/>
    <mergeCell ref="U12:U15"/>
    <mergeCell ref="AV1:AX1"/>
    <mergeCell ref="BC2:BC3"/>
    <mergeCell ref="BD2:BD3"/>
    <mergeCell ref="X6:X11"/>
    <mergeCell ref="AA4:AA5"/>
    <mergeCell ref="AX6:AX11"/>
    <mergeCell ref="AB6:AB11"/>
    <mergeCell ref="Z6:Z11"/>
    <mergeCell ref="AA6:AA11"/>
    <mergeCell ref="AW6:AW11"/>
    <mergeCell ref="W12:W15"/>
    <mergeCell ref="X12:X15"/>
    <mergeCell ref="AA16:AA17"/>
    <mergeCell ref="U6:U11"/>
    <mergeCell ref="BA2:BA3"/>
    <mergeCell ref="BB2:BB3"/>
    <mergeCell ref="U4:U5"/>
    <mergeCell ref="AW4:AW5"/>
    <mergeCell ref="AW12:AW15"/>
    <mergeCell ref="AX12:AX15"/>
    <mergeCell ref="AB12:AB15"/>
    <mergeCell ref="U16:U17"/>
    <mergeCell ref="V16:V17"/>
    <mergeCell ref="W16:W17"/>
    <mergeCell ref="X16:X17"/>
    <mergeCell ref="Y16:Y17"/>
    <mergeCell ref="Z16:Z17"/>
    <mergeCell ref="V6:V11"/>
    <mergeCell ref="W6:W11"/>
    <mergeCell ref="Y6:Y11"/>
    <mergeCell ref="Y12:Y15"/>
    <mergeCell ref="Z12:Z15"/>
    <mergeCell ref="AA12:AA15"/>
    <mergeCell ref="V12:V15"/>
  </mergeCells>
  <conditionalFormatting sqref="AC4:AC5">
    <cfRule type="containsText" dxfId="1035" priority="112" operator="containsText" text="ALTA">
      <formula>NOT(ISERROR(SEARCH("ALTA",AC4)))</formula>
    </cfRule>
    <cfRule type="containsText" dxfId="1034" priority="111" operator="containsText" text="MEDIA">
      <formula>NOT(ISERROR(SEARCH("MEDIA",AC4)))</formula>
    </cfRule>
    <cfRule type="containsText" dxfId="1033" priority="110" operator="containsText" text="BAJA">
      <formula>NOT(ISERROR(SEARCH("BAJA",AC4)))</formula>
    </cfRule>
  </conditionalFormatting>
  <conditionalFormatting sqref="AC12:AZ12">
    <cfRule type="containsText" dxfId="1032" priority="115" operator="containsText" text="ALTA">
      <formula>NOT(ISERROR(SEARCH("ALTA",AC12)))</formula>
    </cfRule>
    <cfRule type="containsText" dxfId="1031" priority="114" operator="containsText" text="MEDIA">
      <formula>NOT(ISERROR(SEARCH("MEDIA",AC12)))</formula>
    </cfRule>
    <cfRule type="containsText" dxfId="1030" priority="113" operator="containsText" text="BAJA">
      <formula>NOT(ISERROR(SEARCH("BAJA",AC12)))</formula>
    </cfRule>
  </conditionalFormatting>
  <conditionalFormatting sqref="AD6:AD9">
    <cfRule type="containsText" dxfId="1029" priority="184" operator="containsText" text="BAJA">
      <formula>NOT(ISERROR(SEARCH("BAJA",AD6)))</formula>
    </cfRule>
    <cfRule type="containsText" dxfId="1028" priority="185" operator="containsText" text="MEDIA">
      <formula>NOT(ISERROR(SEARCH("MEDIA",AD6)))</formula>
    </cfRule>
    <cfRule type="containsText" dxfId="1027" priority="186" operator="containsText" text="ALTA">
      <formula>NOT(ISERROR(SEARCH("ALTA",AD6)))</formula>
    </cfRule>
  </conditionalFormatting>
  <conditionalFormatting sqref="AD17:AS17">
    <cfRule type="containsText" dxfId="1026" priority="63" operator="containsText" text="BAJA">
      <formula>NOT(ISERROR(SEARCH("BAJA",AD17)))</formula>
    </cfRule>
    <cfRule type="containsText" dxfId="1025" priority="64" operator="containsText" text="MEDIA">
      <formula>NOT(ISERROR(SEARCH("MEDIA",AD17)))</formula>
    </cfRule>
    <cfRule type="containsText" dxfId="1024" priority="65" operator="containsText" text="ALTA">
      <formula>NOT(ISERROR(SEARCH("ALTA",AD17)))</formula>
    </cfRule>
  </conditionalFormatting>
  <conditionalFormatting sqref="AJ6:AK15">
    <cfRule type="containsText" dxfId="1023" priority="160" operator="containsText" text="BAJA">
      <formula>NOT(ISERROR(SEARCH("BAJA",AJ6)))</formula>
    </cfRule>
    <cfRule type="containsText" dxfId="1022" priority="162" operator="containsText" text="ALTA">
      <formula>NOT(ISERROR(SEARCH("ALTA",AJ6)))</formula>
    </cfRule>
    <cfRule type="containsText" dxfId="1021" priority="161" operator="containsText" text="MEDIA">
      <formula>NOT(ISERROR(SEARCH("MEDIA",AJ6)))</formula>
    </cfRule>
  </conditionalFormatting>
  <conditionalFormatting sqref="AJ16:AK17">
    <cfRule type="containsText" dxfId="1020" priority="91" operator="containsText" text="ALTA">
      <formula>NOT(ISERROR(SEARCH("ALTA",AJ16)))</formula>
    </cfRule>
  </conditionalFormatting>
  <conditionalFormatting sqref="AJ18:AK21">
    <cfRule type="containsText" dxfId="1019" priority="53" operator="containsText" text="ALTA">
      <formula>NOT(ISERROR(SEARCH("ALTA",AJ18)))</formula>
    </cfRule>
    <cfRule type="containsText" dxfId="1018" priority="52" operator="containsText" text="MEDIA">
      <formula>NOT(ISERROR(SEARCH("MEDIA",AJ18)))</formula>
    </cfRule>
    <cfRule type="containsText" dxfId="1017" priority="51" operator="containsText" text="BAJA">
      <formula>NOT(ISERROR(SEARCH("BAJA",AJ18)))</formula>
    </cfRule>
  </conditionalFormatting>
  <conditionalFormatting sqref="AJ16:AP17">
    <cfRule type="containsText" dxfId="1016" priority="66" operator="containsText" text="BAJA">
      <formula>NOT(ISERROR(SEARCH("BAJA",AJ16)))</formula>
    </cfRule>
    <cfRule type="containsText" dxfId="1015" priority="67" operator="containsText" text="MEDIA">
      <formula>NOT(ISERROR(SEARCH("MEDIA",AJ16)))</formula>
    </cfRule>
  </conditionalFormatting>
  <conditionalFormatting sqref="AJ4:AS5">
    <cfRule type="containsText" dxfId="1014" priority="230" operator="containsText" text="MEDIA">
      <formula>NOT(ISERROR(SEARCH("MEDIA",AJ4)))</formula>
    </cfRule>
    <cfRule type="containsText" dxfId="1013" priority="231" operator="containsText" text="ALTA">
      <formula>NOT(ISERROR(SEARCH("ALTA",AJ4)))</formula>
    </cfRule>
    <cfRule type="containsText" dxfId="1012" priority="229" operator="containsText" text="BAJA">
      <formula>NOT(ISERROR(SEARCH("BAJA",AJ4)))</formula>
    </cfRule>
  </conditionalFormatting>
  <conditionalFormatting sqref="AN4">
    <cfRule type="containsText" dxfId="1011" priority="236" operator="containsText" text="MEDIA">
      <formula>NOT(ISERROR(SEARCH("MEDIA",AN4)))</formula>
    </cfRule>
    <cfRule type="containsText" dxfId="1010" priority="235" operator="containsText" text="BAJA">
      <formula>NOT(ISERROR(SEARCH("BAJA",AN4)))</formula>
    </cfRule>
    <cfRule type="containsText" dxfId="1009" priority="237" operator="containsText" text="ALTA">
      <formula>NOT(ISERROR(SEARCH("ALTA",AN4)))</formula>
    </cfRule>
  </conditionalFormatting>
  <conditionalFormatting sqref="AN5:AN10">
    <cfRule type="containsText" dxfId="1008" priority="99" operator="containsText" text="MEDIA">
      <formula>NOT(ISERROR(SEARCH("MEDIA",AN5)))</formula>
    </cfRule>
    <cfRule type="containsText" dxfId="1007" priority="98" operator="containsText" text="BAJA">
      <formula>NOT(ISERROR(SEARCH("BAJA",AN5)))</formula>
    </cfRule>
    <cfRule type="containsText" dxfId="1006" priority="100" operator="containsText" text="ALTA">
      <formula>NOT(ISERROR(SEARCH("ALTA",AN5)))</formula>
    </cfRule>
  </conditionalFormatting>
  <conditionalFormatting sqref="AN18:AN19">
    <cfRule type="containsText" dxfId="1005" priority="27" operator="containsText" text="ALTA">
      <formula>NOT(ISERROR(SEARCH("ALTA",AN18)))</formula>
    </cfRule>
    <cfRule type="containsText" dxfId="1004" priority="26" operator="containsText" text="MEDIA">
      <formula>NOT(ISERROR(SEARCH("MEDIA",AN18)))</formula>
    </cfRule>
    <cfRule type="containsText" dxfId="1003" priority="25" operator="containsText" text="BAJA">
      <formula>NOT(ISERROR(SEARCH("BAJA",AN18)))</formula>
    </cfRule>
  </conditionalFormatting>
  <conditionalFormatting sqref="AP16:AP17">
    <cfRule type="containsText" dxfId="1002" priority="68" operator="containsText" text="ALTA">
      <formula>NOT(ISERROR(SEARCH("ALTA",AP16)))</formula>
    </cfRule>
  </conditionalFormatting>
  <conditionalFormatting sqref="AP18:AP19">
    <cfRule type="containsText" dxfId="1001" priority="5" operator="containsText" text="MEDIA">
      <formula>NOT(ISERROR(SEARCH("MEDIA",AP18)))</formula>
    </cfRule>
    <cfRule type="containsText" dxfId="1000" priority="4" operator="containsText" text="BAJA">
      <formula>NOT(ISERROR(SEARCH("BAJA",AP18)))</formula>
    </cfRule>
    <cfRule type="containsText" dxfId="999" priority="6" operator="containsText" text="ALTA">
      <formula>NOT(ISERROR(SEARCH("ALTA",AP18)))</formula>
    </cfRule>
  </conditionalFormatting>
  <conditionalFormatting sqref="AP6:AS6">
    <cfRule type="containsText" dxfId="998" priority="167" operator="containsText" text="MEDIA">
      <formula>NOT(ISERROR(SEARCH("MEDIA",AP6)))</formula>
    </cfRule>
    <cfRule type="containsText" dxfId="997" priority="168" operator="containsText" text="ALTA">
      <formula>NOT(ISERROR(SEARCH("ALTA",AP6)))</formula>
    </cfRule>
    <cfRule type="containsText" dxfId="996" priority="166" operator="containsText" text="BAJA">
      <formula>NOT(ISERROR(SEARCH("BAJA",AP6)))</formula>
    </cfRule>
  </conditionalFormatting>
  <conditionalFormatting sqref="AQ18:AR18">
    <cfRule type="containsText" dxfId="995" priority="1" operator="containsText" text="BAJA">
      <formula>NOT(ISERROR(SEARCH("BAJA",AQ18)))</formula>
    </cfRule>
    <cfRule type="containsText" dxfId="994" priority="2" operator="containsText" text="MEDIA">
      <formula>NOT(ISERROR(SEARCH("MEDIA",AQ18)))</formula>
    </cfRule>
    <cfRule type="containsText" dxfId="993" priority="3" operator="containsText" text="ALTA">
      <formula>NOT(ISERROR(SEARCH("ALTA",AQ18)))</formula>
    </cfRule>
  </conditionalFormatting>
  <conditionalFormatting sqref="AR12:AS12">
    <cfRule type="containsText" dxfId="992" priority="128" operator="containsText" text="BAJA">
      <formula>NOT(ISERROR(SEARCH("BAJA",AR12)))</formula>
    </cfRule>
    <cfRule type="containsText" dxfId="991" priority="129" operator="containsText" text="MEDIA">
      <formula>NOT(ISERROR(SEARCH("MEDIA",AR12)))</formula>
    </cfRule>
    <cfRule type="containsText" dxfId="990" priority="130" operator="containsText" text="ALTA">
      <formula>NOT(ISERROR(SEARCH("ALTA",AR12)))</formula>
    </cfRule>
  </conditionalFormatting>
  <conditionalFormatting sqref="AS7:AS16">
    <cfRule type="containsText" dxfId="989" priority="59" operator="containsText" text="ALTA">
      <formula>NOT(ISERROR(SEARCH("ALTA",AS7)))</formula>
    </cfRule>
    <cfRule type="containsText" dxfId="988" priority="57" operator="containsText" text="BAJA">
      <formula>NOT(ISERROR(SEARCH("BAJA",AS7)))</formula>
    </cfRule>
    <cfRule type="containsText" dxfId="987" priority="58" operator="containsText" text="MEDIA">
      <formula>NOT(ISERROR(SEARCH("MEDIA",AS7)))</formula>
    </cfRule>
  </conditionalFormatting>
  <conditionalFormatting sqref="AS8:AS14">
    <cfRule type="containsText" dxfId="986" priority="122" operator="containsText" text="BAJA">
      <formula>NOT(ISERROR(SEARCH("BAJA",AS8)))</formula>
    </cfRule>
    <cfRule type="containsText" dxfId="985" priority="123" operator="containsText" text="MEDIA">
      <formula>NOT(ISERROR(SEARCH("MEDIA",AS8)))</formula>
    </cfRule>
    <cfRule type="containsText" dxfId="984" priority="124" operator="containsText" text="ALTA">
      <formula>NOT(ISERROR(SEARCH("ALTA",AS8)))</formula>
    </cfRule>
  </conditionalFormatting>
  <conditionalFormatting sqref="AS18:AS19">
    <cfRule type="containsText" dxfId="983" priority="22" operator="containsText" text="BAJA">
      <formula>NOT(ISERROR(SEARCH("BAJA",AS18)))</formula>
    </cfRule>
    <cfRule type="containsText" dxfId="982" priority="23" operator="containsText" text="MEDIA">
      <formula>NOT(ISERROR(SEARCH("MEDIA",AS18)))</formula>
    </cfRule>
    <cfRule type="containsText" dxfId="981" priority="24" operator="containsText" text="ALTA">
      <formula>NOT(ISERROR(SEARCH("ALTA",AS18)))</formula>
    </cfRule>
  </conditionalFormatting>
  <conditionalFormatting sqref="AS18:AS20">
    <cfRule type="containsText" dxfId="980" priority="13" operator="containsText" text="BAJA">
      <formula>NOT(ISERROR(SEARCH("BAJA",AS18)))</formula>
    </cfRule>
    <cfRule type="containsText" dxfId="979" priority="14" operator="containsText" text="MEDIA">
      <formula>NOT(ISERROR(SEARCH("MEDIA",AS18)))</formula>
    </cfRule>
    <cfRule type="containsText" dxfId="978" priority="15" operator="containsText" text="ALTA">
      <formula>NOT(ISERROR(SEARCH("ALTA",AS18)))</formula>
    </cfRule>
  </conditionalFormatting>
  <conditionalFormatting sqref="AS19">
    <cfRule type="containsText" dxfId="977" priority="10" operator="containsText" text="BAJA">
      <formula>NOT(ISERROR(SEARCH("BAJA",AS19)))</formula>
    </cfRule>
    <cfRule type="containsText" dxfId="976" priority="11" operator="containsText" text="MEDIA">
      <formula>NOT(ISERROR(SEARCH("MEDIA",AS19)))</formula>
    </cfRule>
    <cfRule type="containsText" dxfId="975" priority="12" operator="containsText" text="ALTA">
      <formula>NOT(ISERROR(SEARCH("ALTA",AS19)))</formula>
    </cfRule>
  </conditionalFormatting>
  <conditionalFormatting sqref="AU4:AV4">
    <cfRule type="cellIs" dxfId="974" priority="248" operator="greaterThan">
      <formula>75%</formula>
    </cfRule>
    <cfRule type="cellIs" dxfId="973" priority="249" operator="between">
      <formula>51%</formula>
      <formula>75%</formula>
    </cfRule>
    <cfRule type="cellIs" dxfId="972" priority="250" operator="between">
      <formula>26%</formula>
      <formula>50%</formula>
    </cfRule>
    <cfRule type="cellIs" dxfId="971" priority="251" operator="between">
      <formula>0%</formula>
      <formula>25%</formula>
    </cfRule>
    <cfRule type="containsText" dxfId="970" priority="258" operator="containsText" text="BAJA">
      <formula>NOT(ISERROR(SEARCH("BAJA",AU4)))</formula>
    </cfRule>
    <cfRule type="containsText" dxfId="969" priority="259" operator="containsText" text="MEDIA">
      <formula>NOT(ISERROR(SEARCH("MEDIA",AU4)))</formula>
    </cfRule>
    <cfRule type="containsText" dxfId="968" priority="260" operator="containsText" text="ALTA">
      <formula>NOT(ISERROR(SEARCH("ALTA",AU4)))</formula>
    </cfRule>
  </conditionalFormatting>
  <conditionalFormatting sqref="AU5:AV10">
    <cfRule type="containsText" dxfId="967" priority="207" operator="containsText" text="BAJA">
      <formula>NOT(ISERROR(SEARCH("BAJA",AU5)))</formula>
    </cfRule>
    <cfRule type="containsText" dxfId="966" priority="208" operator="containsText" text="MEDIA">
      <formula>NOT(ISERROR(SEARCH("MEDIA",AU5)))</formula>
    </cfRule>
    <cfRule type="containsText" dxfId="965" priority="209" operator="containsText" text="ALTA">
      <formula>NOT(ISERROR(SEARCH("ALTA",AU5)))</formula>
    </cfRule>
  </conditionalFormatting>
  <conditionalFormatting sqref="AU12:AV15">
    <cfRule type="containsText" dxfId="964" priority="146" operator="containsText" text="ALTA">
      <formula>NOT(ISERROR(SEARCH("ALTA",AU12)))</formula>
    </cfRule>
    <cfRule type="containsText" dxfId="963" priority="145" operator="containsText" text="MEDIA">
      <formula>NOT(ISERROR(SEARCH("MEDIA",AU12)))</formula>
    </cfRule>
    <cfRule type="containsText" dxfId="962" priority="144" operator="containsText" text="BAJA">
      <formula>NOT(ISERROR(SEARCH("BAJA",AU12)))</formula>
    </cfRule>
  </conditionalFormatting>
  <conditionalFormatting sqref="AU16:AV16">
    <cfRule type="containsText" dxfId="961" priority="92" operator="containsText" text="BAJA">
      <formula>NOT(ISERROR(SEARCH("BAJA",AU16)))</formula>
    </cfRule>
    <cfRule type="cellIs" dxfId="960" priority="85" operator="between">
      <formula>0%</formula>
      <formula>25%</formula>
    </cfRule>
    <cfRule type="cellIs" dxfId="959" priority="84" operator="between">
      <formula>26%</formula>
      <formula>50%</formula>
    </cfRule>
    <cfRule type="cellIs" dxfId="958" priority="83" operator="between">
      <formula>51%</formula>
      <formula>75%</formula>
    </cfRule>
    <cfRule type="cellIs" dxfId="957" priority="82" operator="greaterThan">
      <formula>75%</formula>
    </cfRule>
    <cfRule type="containsText" dxfId="956" priority="94" operator="containsText" text="ALTA">
      <formula>NOT(ISERROR(SEARCH("ALTA",AU16)))</formula>
    </cfRule>
    <cfRule type="containsText" dxfId="955" priority="93" operator="containsText" text="MEDIA">
      <formula>NOT(ISERROR(SEARCH("MEDIA",AU16)))</formula>
    </cfRule>
  </conditionalFormatting>
  <conditionalFormatting sqref="AU17:AV21">
    <cfRule type="containsText" dxfId="954" priority="36" operator="containsText" text="MEDIA">
      <formula>NOT(ISERROR(SEARCH("MEDIA",AU17)))</formula>
    </cfRule>
    <cfRule type="containsText" dxfId="953" priority="35" operator="containsText" text="BAJA">
      <formula>NOT(ISERROR(SEARCH("BAJA",AU17)))</formula>
    </cfRule>
    <cfRule type="containsText" dxfId="952" priority="37" operator="containsText" text="ALTA">
      <formula>NOT(ISERROR(SEARCH("ALTA",AU17)))</formula>
    </cfRule>
  </conditionalFormatting>
  <conditionalFormatting sqref="AV5:AV15">
    <cfRule type="cellIs" dxfId="951" priority="140" operator="greaterThan">
      <formula>75%</formula>
    </cfRule>
    <cfRule type="cellIs" dxfId="950" priority="143" operator="between">
      <formula>0%</formula>
      <formula>25%</formula>
    </cfRule>
    <cfRule type="cellIs" dxfId="949" priority="142" operator="between">
      <formula>26%</formula>
      <formula>50%</formula>
    </cfRule>
    <cfRule type="cellIs" dxfId="948" priority="141" operator="between">
      <formula>51%</formula>
      <formula>75%</formula>
    </cfRule>
  </conditionalFormatting>
  <conditionalFormatting sqref="AV11">
    <cfRule type="containsText" dxfId="947" priority="197" operator="containsText" text="BAJA">
      <formula>NOT(ISERROR(SEARCH("BAJA",AV11)))</formula>
    </cfRule>
    <cfRule type="containsText" dxfId="946" priority="198" operator="containsText" text="MEDIA">
      <formula>NOT(ISERROR(SEARCH("MEDIA",AV11)))</formula>
    </cfRule>
    <cfRule type="containsText" dxfId="945" priority="199" operator="containsText" text="ALTA">
      <formula>NOT(ISERROR(SEARCH("ALTA",AV11)))</formula>
    </cfRule>
  </conditionalFormatting>
  <conditionalFormatting sqref="AV17:AV21">
    <cfRule type="cellIs" dxfId="944" priority="33" operator="between">
      <formula>26%</formula>
      <formula>50%</formula>
    </cfRule>
    <cfRule type="cellIs" dxfId="943" priority="32" operator="between">
      <formula>51%</formula>
      <formula>75%</formula>
    </cfRule>
    <cfRule type="cellIs" dxfId="942" priority="31" operator="greaterThan">
      <formula>75%</formula>
    </cfRule>
    <cfRule type="cellIs" dxfId="941" priority="34" operator="between">
      <formula>0%</formula>
      <formula>25%</formula>
    </cfRule>
  </conditionalFormatting>
  <dataValidations count="5">
    <dataValidation type="list" allowBlank="1" showInputMessage="1" showErrorMessage="1" sqref="AJ4:AJ21" xr:uid="{00000000-0002-0000-0700-000004000000}">
      <formula1>"Confiable,No confiable"</formula1>
    </dataValidation>
    <dataValidation type="list" allowBlank="1" showInputMessage="1" showErrorMessage="1" sqref="AT4:AT21" xr:uid="{00000000-0002-0000-0700-000003000000}">
      <formula1>"Adecuado,Inadecuado"</formula1>
    </dataValidation>
    <dataValidation type="list" allowBlank="1" showInputMessage="1" showErrorMessage="1" sqref="AR4:AR21" xr:uid="{00000000-0002-0000-0700-000002000000}">
      <formula1>"Asignado,No Asignado"</formula1>
    </dataValidation>
    <dataValidation type="list" allowBlank="1" showInputMessage="1" showErrorMessage="1" sqref="AG4:AG21" xr:uid="{00000000-0002-0000-0700-000001000000}">
      <formula1>"Manual,Automático"</formula1>
    </dataValidation>
    <dataValidation type="list" allowBlank="1" showInputMessage="1" showErrorMessage="1" sqref="A12 A16:A18 A4:A6 AK4:AK21" xr:uid="{00000000-0002-0000-0700-000000000000}">
      <formula1>"SI,NO"</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b03570a-dbab-4ad5-bdee-6c3636661c22">
      <Terms xmlns="http://schemas.microsoft.com/office/infopath/2007/PartnerControls"/>
    </lcf76f155ced4ddcb4097134ff3c332f>
    <TaxCatchAll xmlns="a66a734e-d0ea-4b9e-8c38-f6696adae39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10" ma:contentTypeDescription="Crear nuevo documento." ma:contentTypeScope="" ma:versionID="f484f4892fdcdbffe8620f852baa63d9">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c0e0e1e8cdbc359fb845429a022f5587"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83ae5367-38f1-477b-a964-d667979077af}" ma:internalName="TaxCatchAll" ma:showField="CatchAllData" ma:web="a66a734e-d0ea-4b9e-8c38-f6696adae3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 ds:uri="0b03570a-dbab-4ad5-bdee-6c3636661c22"/>
    <ds:schemaRef ds:uri="a66a734e-d0ea-4b9e-8c38-f6696adae39a"/>
  </ds:schemaRefs>
</ds:datastoreItem>
</file>

<file path=customXml/itemProps2.xml><?xml version="1.0" encoding="utf-8"?>
<ds:datastoreItem xmlns:ds="http://schemas.openxmlformats.org/officeDocument/2006/customXml" ds:itemID="{0F7E2000-7A3F-4111-9894-49173FE927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2BA4DF-3B5D-4B1C-AE05-2A0C5B20E7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Listas</vt:lpstr>
      <vt:lpstr>Ayudas diligenciamiento</vt:lpstr>
      <vt:lpstr>Inventario</vt:lpstr>
      <vt:lpstr>Fórmula</vt:lpstr>
      <vt:lpstr>Riesgos de Corrupción</vt:lpstr>
      <vt:lpstr>Planeación y D Estratégico</vt:lpstr>
      <vt:lpstr>G. Comunicaciones</vt:lpstr>
      <vt:lpstr>Explotación JSA AP</vt:lpstr>
      <vt:lpstr>Explotación JSA Loterías</vt:lpstr>
      <vt:lpstr>Recaudo</vt:lpstr>
      <vt:lpstr>Control, Ins y Fisca</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DAVD</cp:lastModifiedBy>
  <cp:revision/>
  <dcterms:created xsi:type="dcterms:W3CDTF">2021-01-27T23:17:16Z</dcterms:created>
  <dcterms:modified xsi:type="dcterms:W3CDTF">2023-05-03T19:42:57Z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y fmtid="{D5CDD505-2E9C-101B-9397-08002B2CF9AE}" pid="3" name="MediaServiceImageTags">
    <vt:lpwstr/>
  </property>
</Properties>
</file>